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Baldwin County\2026\02 - Post Const Forms\2026-09-01 Published\"/>
    </mc:Choice>
  </mc:AlternateContent>
  <xr:revisionPtr revIDLastSave="0" documentId="13_ncr:1_{8EC81801-D7A3-4E4D-A04B-9D0A6CF78517}" xr6:coauthVersionLast="47" xr6:coauthVersionMax="47" xr10:uidLastSave="{00000000-0000-0000-0000-000000000000}"/>
  <workbookProtection workbookAlgorithmName="SHA-512" workbookHashValue="0udgJ8KYPfmijh/094nSWEKOHaOOVPEqDLLemcAMMllzu3Zj1qGLpxQH3TaPcJZ1sSkmaM+S3inqu8AFKL0z4A==" workbookSaltValue="0q/ujN/xPEqrMprM9cP/pw==" workbookSpinCount="100000" lockStructure="1"/>
  <bookViews>
    <workbookView xWindow="-14685" yWindow="-16320" windowWidth="29040" windowHeight="15720" firstSheet="1" activeTab="1" xr2:uid="{994EC860-6224-46C4-B304-9868EEFCD4CE}"/>
  </bookViews>
  <sheets>
    <sheet name="Tables" sheetId="2" state="veryHidden" r:id="rId1"/>
    <sheet name="License" sheetId="4" r:id="rId2"/>
    <sheet name="General Instructions" sheetId="7" r:id="rId3"/>
    <sheet name="Form 2E - Design" sheetId="8" r:id="rId4"/>
    <sheet name="Form 3E - As-built" sheetId="6" r:id="rId5"/>
  </sheets>
  <definedNames>
    <definedName name="_Hlk68675965" localSheetId="4">'Form 3E - As-built'!#REF!</definedName>
    <definedName name="Logo">INDEX(Tables!$F$32:$F$38,MATCH(Tables!$F$14,Tables!$E$32:$E$38,0))</definedName>
    <definedName name="Material">Tables!$D$2:$D$10</definedName>
    <definedName name="_xlnm.Print_Area" localSheetId="3">'Form 2E - Design'!$A$1:$AK$149</definedName>
    <definedName name="_xlnm.Print_Area" localSheetId="4">'Form 3E - As-built'!$A$1:$AL$105</definedName>
    <definedName name="_xlnm.Print_Titles" localSheetId="3">'Form 2E - Design'!$1:$4</definedName>
    <definedName name="_xlnm.Print_Titles" localSheetId="4">'Form 3E - As-built'!$1:$4</definedName>
    <definedName name="Shape">Tables!$F$2:$F$9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0" i="6" l="1"/>
  <c r="N48" i="6"/>
  <c r="N40" i="6" l="1"/>
  <c r="AM54" i="6"/>
  <c r="M69" i="8"/>
  <c r="AL69" i="8" s="1"/>
  <c r="F17" i="6"/>
  <c r="AF69" i="8"/>
  <c r="AL67" i="8"/>
  <c r="M117" i="8" s="1"/>
  <c r="AL65" i="8"/>
  <c r="M115" i="8" s="1"/>
  <c r="AL115" i="8" s="1"/>
  <c r="AL64" i="8"/>
  <c r="AL63" i="8"/>
  <c r="N28" i="6"/>
  <c r="F40" i="6"/>
  <c r="F56" i="6"/>
  <c r="B56" i="6"/>
  <c r="G54" i="6"/>
  <c r="B54" i="6"/>
  <c r="O35" i="6"/>
  <c r="O36" i="6"/>
  <c r="O37" i="6"/>
  <c r="O38" i="6"/>
  <c r="O34" i="6"/>
  <c r="J36" i="6"/>
  <c r="J37" i="6"/>
  <c r="J38" i="6"/>
  <c r="J35" i="6"/>
  <c r="J34" i="6"/>
  <c r="F38" i="6"/>
  <c r="F37" i="6"/>
  <c r="F36" i="6"/>
  <c r="F35" i="6"/>
  <c r="F34" i="6"/>
  <c r="N32" i="6"/>
  <c r="F32" i="6"/>
  <c r="N31" i="6"/>
  <c r="F31" i="6"/>
  <c r="F30" i="6"/>
  <c r="N29" i="6"/>
  <c r="F29" i="6"/>
  <c r="F26" i="6"/>
  <c r="F25" i="6"/>
  <c r="J23" i="6"/>
  <c r="F23" i="6"/>
  <c r="F21" i="6"/>
  <c r="F19" i="6"/>
  <c r="L15" i="6"/>
  <c r="B15" i="6"/>
  <c r="E7" i="6"/>
  <c r="AF8" i="6"/>
  <c r="E8" i="6"/>
  <c r="AD6" i="6"/>
  <c r="AF72" i="8"/>
  <c r="AF71" i="8"/>
  <c r="M72" i="8"/>
  <c r="M71" i="8"/>
  <c r="AL71" i="8" s="1"/>
  <c r="AL33" i="8"/>
  <c r="AL34" i="8"/>
  <c r="AL35" i="8"/>
  <c r="AL36" i="8"/>
  <c r="AL37" i="8"/>
  <c r="AL38" i="8"/>
  <c r="AL39" i="8"/>
  <c r="AL40" i="8"/>
  <c r="AL41" i="8"/>
  <c r="AL42" i="8"/>
  <c r="AL32" i="8"/>
  <c r="AM34" i="8"/>
  <c r="B149" i="8"/>
  <c r="M109" i="8"/>
  <c r="AL109" i="8" s="1"/>
  <c r="AE105" i="8"/>
  <c r="AE104" i="8"/>
  <c r="D104" i="8"/>
  <c r="B103" i="8"/>
  <c r="AQ45" i="8"/>
  <c r="AM45" i="8"/>
  <c r="AP45" i="8"/>
  <c r="AL45" i="8"/>
  <c r="AM43" i="8"/>
  <c r="AM42" i="8"/>
  <c r="AM41" i="8"/>
  <c r="AM40" i="8"/>
  <c r="AP39" i="8"/>
  <c r="M121" i="8" s="1"/>
  <c r="AL121" i="8" s="1"/>
  <c r="AM39" i="8"/>
  <c r="AP36" i="8"/>
  <c r="M119" i="8" s="1"/>
  <c r="AL119" i="8" s="1"/>
  <c r="AO36" i="8"/>
  <c r="M120" i="8" s="1"/>
  <c r="AL120" i="8" s="1"/>
  <c r="AN35" i="8"/>
  <c r="AN34" i="8"/>
  <c r="AM35" i="8"/>
  <c r="AR34" i="8"/>
  <c r="AQ34" i="8"/>
  <c r="AM52" i="8"/>
  <c r="AL52" i="8"/>
  <c r="AM50" i="8"/>
  <c r="AL50" i="8"/>
  <c r="AM48" i="8"/>
  <c r="AL48" i="8"/>
  <c r="AE59" i="8"/>
  <c r="AE58" i="8"/>
  <c r="D58" i="8"/>
  <c r="B57" i="8"/>
  <c r="AL27" i="8"/>
  <c r="AL25" i="8"/>
  <c r="AL23" i="8"/>
  <c r="AC25" i="8" s="1"/>
  <c r="G21" i="6" s="1"/>
  <c r="Z21" i="6" s="1"/>
  <c r="J42" i="8"/>
  <c r="J41" i="8"/>
  <c r="J40" i="8"/>
  <c r="J39" i="8"/>
  <c r="J38" i="8"/>
  <c r="J37" i="8"/>
  <c r="J36" i="8"/>
  <c r="J21" i="8"/>
  <c r="AL17" i="8" s="1"/>
  <c r="W17" i="8" s="1"/>
  <c r="AM15" i="8"/>
  <c r="AM14" i="8"/>
  <c r="AL14" i="8"/>
  <c r="AV12" i="8"/>
  <c r="AV15" i="8" s="1"/>
  <c r="AV16" i="8" s="1"/>
  <c r="AV18" i="8" s="1"/>
  <c r="AV21" i="8" s="1"/>
  <c r="AV27" i="8" s="1"/>
  <c r="BJ1" i="8"/>
  <c r="AM17" i="6"/>
  <c r="AM15" i="6"/>
  <c r="AQ71" i="8" l="1"/>
  <c r="M116" i="8" s="1"/>
  <c r="AL116" i="8" s="1"/>
  <c r="AQ72" i="8"/>
  <c r="N50" i="6" s="1"/>
  <c r="AQ69" i="8"/>
  <c r="AQ63" i="8"/>
  <c r="N43" i="6" s="1"/>
  <c r="AQ64" i="8"/>
  <c r="N44" i="6" s="1"/>
  <c r="AQ65" i="8"/>
  <c r="N49" i="6" s="1"/>
  <c r="M114" i="8"/>
  <c r="AL114" i="8" s="1"/>
  <c r="AN36" i="8"/>
  <c r="M122" i="8" s="1"/>
  <c r="AL122" i="8" s="1"/>
  <c r="AL31" i="8"/>
  <c r="M110" i="8" s="1"/>
  <c r="AN48" i="8"/>
  <c r="M111" i="8" s="1"/>
  <c r="AL111" i="8" s="1"/>
  <c r="AS34" i="8"/>
  <c r="AM16" i="8"/>
  <c r="N16" i="8" s="1"/>
  <c r="AN45" i="8"/>
  <c r="M123" i="8" s="1"/>
  <c r="AL124" i="8" s="1"/>
  <c r="M124" i="8"/>
  <c r="AL75" i="8"/>
  <c r="AN50" i="8"/>
  <c r="M112" i="8" s="1"/>
  <c r="AL112" i="8" s="1"/>
  <c r="H25" i="8"/>
  <c r="G17" i="6" s="1"/>
  <c r="Z17" i="6" s="1"/>
  <c r="AO37" i="8"/>
  <c r="S25" i="8"/>
  <c r="G19" i="6" s="1"/>
  <c r="Z19" i="6" s="1"/>
  <c r="AF68" i="8" l="1"/>
  <c r="M68" i="8"/>
  <c r="M66" i="8"/>
  <c r="AP15" i="8"/>
  <c r="I33" i="8"/>
  <c r="N17" i="8"/>
  <c r="AA17" i="8"/>
  <c r="N18" i="8"/>
  <c r="N19" i="8"/>
  <c r="N20" i="8"/>
  <c r="N21" i="8"/>
  <c r="AE14" i="8"/>
  <c r="AP14" i="8"/>
  <c r="AE15" i="8"/>
  <c r="AL110" i="8"/>
  <c r="AQ68" i="8" l="1"/>
  <c r="N46" i="6" s="1"/>
  <c r="AL73" i="8"/>
  <c r="M113" i="8" s="1"/>
  <c r="AP16" i="8"/>
  <c r="AE17" i="8" s="1"/>
  <c r="F29" i="2"/>
  <c r="B6" i="7"/>
  <c r="B34" i="7" s="1"/>
  <c r="B35" i="7" s="1"/>
  <c r="O1" i="4"/>
  <c r="F28" i="2"/>
  <c r="F27" i="2"/>
  <c r="F26" i="2"/>
  <c r="F25" i="2"/>
  <c r="F24" i="2"/>
  <c r="F23" i="2"/>
  <c r="F22" i="2"/>
  <c r="F21" i="2"/>
  <c r="F42" i="8" s="1"/>
  <c r="F20" i="2"/>
  <c r="F41" i="8" s="1"/>
  <c r="F19" i="2"/>
  <c r="F40" i="8" s="1"/>
  <c r="F18" i="2"/>
  <c r="F39" i="8" s="1"/>
  <c r="F17" i="2"/>
  <c r="F38" i="8" s="1"/>
  <c r="F16" i="2"/>
  <c r="F37" i="8" s="1"/>
  <c r="F15" i="2"/>
  <c r="F36" i="8" s="1"/>
  <c r="B7" i="2"/>
  <c r="B2" i="2"/>
  <c r="B6" i="2" s="1"/>
  <c r="O2" i="4" s="1"/>
  <c r="A2" i="4"/>
  <c r="F22" i="4" l="1"/>
  <c r="D83" i="8"/>
  <c r="AS35" i="6"/>
  <c r="AW17" i="8"/>
  <c r="AL113" i="8"/>
  <c r="AL108" i="8" s="1"/>
  <c r="W20" i="8"/>
  <c r="W21" i="8"/>
  <c r="F29" i="4"/>
  <c r="F32" i="4"/>
  <c r="F7" i="4"/>
  <c r="F13" i="4"/>
  <c r="B8" i="2"/>
  <c r="AO41" i="6"/>
  <c r="AO40" i="6"/>
  <c r="F3" i="4" l="1"/>
  <c r="AG48" i="6"/>
  <c r="AM48" i="6" s="1"/>
  <c r="AG50" i="6"/>
  <c r="AN30" i="6"/>
  <c r="AM79" i="6"/>
  <c r="AM44" i="6"/>
  <c r="AM45" i="6"/>
  <c r="AM46" i="6"/>
  <c r="AM43" i="6"/>
  <c r="AG49" i="6" l="1"/>
  <c r="AP30" i="6"/>
  <c r="AN43" i="6"/>
  <c r="AU31" i="6" l="1"/>
  <c r="J6" i="2"/>
  <c r="G15" i="2" l="1"/>
  <c r="AM6" i="6"/>
  <c r="Z10" i="6"/>
  <c r="AM78" i="6"/>
  <c r="B105" i="6"/>
  <c r="B58" i="6"/>
  <c r="W19" i="8" l="1"/>
  <c r="AA20" i="8"/>
  <c r="AM41" i="6"/>
  <c r="AM40" i="6"/>
  <c r="AM35" i="6"/>
  <c r="AM36" i="6"/>
  <c r="AM37" i="6"/>
  <c r="AM38" i="6"/>
  <c r="AM34" i="6"/>
  <c r="AM31" i="6"/>
  <c r="AM30" i="6"/>
  <c r="AM56" i="6"/>
  <c r="AM23" i="6"/>
  <c r="BB1" i="6" l="1"/>
  <c r="AG59" i="6" l="1"/>
  <c r="AG60" i="6" l="1"/>
  <c r="D59" i="6" l="1"/>
  <c r="A3" i="4" l="1"/>
  <c r="AF66" i="8"/>
  <c r="AQ66" i="8" l="1"/>
  <c r="N45"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s>
  <commentList>
    <comment ref="AC6" authorId="0" shapeId="0" xr:uid="{A503EE72-BCA5-4EB6-AB54-509BDBF973D2}">
      <text>
        <r>
          <rPr>
            <b/>
            <sz val="9"/>
            <color indexed="81"/>
            <rFont val="Tahoma"/>
            <family val="2"/>
          </rPr>
          <t xml:space="preserve">Note:  </t>
        </r>
        <r>
          <rPr>
            <sz val="9"/>
            <color indexed="81"/>
            <rFont val="Tahoma"/>
            <family val="2"/>
          </rPr>
          <t xml:space="preserve">Enter the parcel number with no spaces as shown below: 1234567891234.560
</t>
        </r>
      </text>
    </comment>
    <comment ref="AA15" authorId="1" shapeId="0" xr:uid="{EE29CFEE-7E6E-4D2A-B449-D46F8820809B}">
      <text>
        <r>
          <rPr>
            <b/>
            <sz val="9"/>
            <color indexed="81"/>
            <rFont val="Tahoma"/>
            <family val="2"/>
          </rPr>
          <t>Note:</t>
        </r>
        <r>
          <rPr>
            <sz val="9"/>
            <color indexed="81"/>
            <rFont val="Tahoma"/>
            <family val="2"/>
          </rPr>
          <t xml:space="preserve">
If there is no EIA, enter 0</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<sst xmlns="http://schemas.openxmlformats.org/spreadsheetml/2006/main" count="736" uniqueCount="444">
  <si>
    <t>Development Information</t>
  </si>
  <si>
    <t>Name:</t>
  </si>
  <si>
    <t>Proposed Impervious Area (PIA)</t>
  </si>
  <si>
    <t>Curve Number:</t>
  </si>
  <si>
    <t>(WQ)</t>
  </si>
  <si>
    <t>(2-yr)</t>
  </si>
  <si>
    <t>(5-yr)</t>
  </si>
  <si>
    <t>(10-yr)</t>
  </si>
  <si>
    <t>(25-yr)</t>
  </si>
  <si>
    <t>(100-yr)</t>
  </si>
  <si>
    <t>Professional Engineer Certification</t>
  </si>
  <si>
    <t>Address:</t>
  </si>
  <si>
    <t>Date:</t>
  </si>
  <si>
    <t>Comments:</t>
  </si>
  <si>
    <t>Material</t>
  </si>
  <si>
    <t>Concrete</t>
  </si>
  <si>
    <t>Metal</t>
  </si>
  <si>
    <t>HDPP</t>
  </si>
  <si>
    <t>PVC</t>
  </si>
  <si>
    <t>HDPE</t>
  </si>
  <si>
    <t>Other</t>
  </si>
  <si>
    <t>Select</t>
  </si>
  <si>
    <t>Shape</t>
  </si>
  <si>
    <t>BMP ID:</t>
  </si>
  <si>
    <r>
      <t>Water Quality Volume (WQ</t>
    </r>
    <r>
      <rPr>
        <vertAlign val="subscript"/>
        <sz val="10"/>
        <color theme="1"/>
        <rFont val="Calibri"/>
        <family val="2"/>
      </rPr>
      <t>v</t>
    </r>
    <r>
      <rPr>
        <sz val="10"/>
        <color theme="1"/>
        <rFont val="Calibri"/>
        <family val="2"/>
        <scheme val="minor"/>
      </rPr>
      <t>):</t>
    </r>
  </si>
  <si>
    <r>
      <t>ft</t>
    </r>
    <r>
      <rPr>
        <vertAlign val="superscript"/>
        <sz val="8"/>
        <color theme="1"/>
        <rFont val="Calibri"/>
        <family val="2"/>
      </rPr>
      <t>3</t>
    </r>
  </si>
  <si>
    <r>
      <t>WQ</t>
    </r>
    <r>
      <rPr>
        <vertAlign val="subscript"/>
        <sz val="10"/>
        <color theme="1"/>
        <rFont val="Calibri"/>
        <family val="2"/>
      </rPr>
      <t>v</t>
    </r>
    <r>
      <rPr>
        <sz val="10"/>
        <color theme="1"/>
        <rFont val="Calibri"/>
        <family val="2"/>
        <scheme val="minor"/>
      </rPr>
      <t xml:space="preserve"> = </t>
    </r>
  </si>
  <si>
    <t>Inv. EL</t>
  </si>
  <si>
    <t>in</t>
  </si>
  <si>
    <t>ft</t>
  </si>
  <si>
    <t>Length:</t>
  </si>
  <si>
    <t>Latitude:</t>
  </si>
  <si>
    <t>Longitude:</t>
  </si>
  <si>
    <t>Time of Concentration (min):</t>
  </si>
  <si>
    <t>Additional Impervious Area (AIA) = PIA - EIA</t>
  </si>
  <si>
    <t>AIA =</t>
  </si>
  <si>
    <t>Design</t>
  </si>
  <si>
    <t>As-Built</t>
  </si>
  <si>
    <t>Type</t>
  </si>
  <si>
    <t>Enter data as applicable for the proposed design.</t>
  </si>
  <si>
    <t>General Instructions</t>
  </si>
  <si>
    <t>If a field is highlighted yellow after a number is entered, the yellow highlight may indicate an error and/or concern.  Once the error and/or concern is resolved, the yellow highlight will be removed.  All yellow highlighted cells shall be resolved or an explanitation provided prior to completing the form.</t>
  </si>
  <si>
    <t>Field Types</t>
  </si>
  <si>
    <t>Supplemental Instructions</t>
  </si>
  <si>
    <t>Each Form shall be signed, sealed, and dated by a professional engineer registered in Alabama.</t>
  </si>
  <si>
    <t>Use the drop down list to select a shape.</t>
  </si>
  <si>
    <t>Total Post Q &gt; Pre Q</t>
  </si>
  <si>
    <t>Design Response</t>
  </si>
  <si>
    <t>Emergency Spillway Section not completed</t>
  </si>
  <si>
    <t>Pre Total not compeleted</t>
  </si>
  <si>
    <t>Automated Review Checks</t>
  </si>
  <si>
    <t>Form Section</t>
  </si>
  <si>
    <t>Photographs, at a minimum, shall include the following:</t>
  </si>
  <si>
    <t>The developer / owner shall retain the services of a professional land surveyor to:</t>
  </si>
  <si>
    <t>Develop an as-built drawing.</t>
  </si>
  <si>
    <t>a.</t>
  </si>
  <si>
    <t>b.</t>
  </si>
  <si>
    <t>The developer shall retain the services of a professional engineer to:</t>
  </si>
  <si>
    <t>Storm sewers showing pipes, inlets, junction boxes, outlets, outlet protection, and invert elevations</t>
  </si>
  <si>
    <t>Prior to approval of the Final Plat.</t>
  </si>
  <si>
    <t>Provide ALL required attachments:</t>
  </si>
  <si>
    <t>The issuance of a Certificate of Occupancy; and/or,</t>
  </si>
  <si>
    <t>c.</t>
  </si>
  <si>
    <t>•</t>
  </si>
  <si>
    <t>Latitude and/or Longitude not provided</t>
  </si>
  <si>
    <t>Max Stage for 2, 5, 10, and/or 25-year storm  &gt; Emergency Spillway Crest Elevation</t>
  </si>
  <si>
    <t xml:space="preserve">This is a calculated field.  Once the required information is entered, the orange highlight will be removed. </t>
  </si>
  <si>
    <t>Use the drop down list to select a material.</t>
  </si>
  <si>
    <t>General design standards and requirements shall be as follows:</t>
  </si>
  <si>
    <t xml:space="preserve"> As-built Survey</t>
  </si>
  <si>
    <t xml:space="preserve"> As-built H&amp;H Calculations</t>
  </si>
  <si>
    <t xml:space="preserve"> O&amp;M Agreement</t>
  </si>
  <si>
    <t>Attachments:</t>
  </si>
  <si>
    <t xml:space="preserve"> Photos</t>
  </si>
  <si>
    <t xml:space="preserve"> Yes</t>
  </si>
  <si>
    <t xml:space="preserve"> No</t>
  </si>
  <si>
    <t xml:space="preserve"> Design Drawings</t>
  </si>
  <si>
    <t xml:space="preserve"> H&amp;H Calculations</t>
  </si>
  <si>
    <t xml:space="preserve"> Drainage Basin Maps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</si>
  <si>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</si>
  <si>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</si>
  <si>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</si>
  <si>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</si>
  <si>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</si>
  <si>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</si>
  <si>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</si>
  <si>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</si>
  <si>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</si>
  <si>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</si>
  <si>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HOA Contact:</t>
  </si>
  <si>
    <t>Long</t>
  </si>
  <si>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</si>
  <si>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As-Built does not match Design</t>
  </si>
  <si>
    <t>Montgomery</t>
  </si>
  <si>
    <t>Hoover</t>
  </si>
  <si>
    <t>Prattville</t>
  </si>
  <si>
    <t>Mobile</t>
  </si>
  <si>
    <t xml:space="preserve">Select City: </t>
  </si>
  <si>
    <t xml:space="preserve">Outlet Pipe: </t>
  </si>
  <si>
    <t xml:space="preserve">Width: </t>
  </si>
  <si>
    <t xml:space="preserve">Diameter: </t>
  </si>
  <si>
    <t xml:space="preserve">Material: </t>
  </si>
  <si>
    <t xml:space="preserve">Shape: </t>
  </si>
  <si>
    <t>Round</t>
  </si>
  <si>
    <t>Rectangle</t>
  </si>
  <si>
    <t>Square</t>
  </si>
  <si>
    <t xml:space="preserve">Date: </t>
  </si>
  <si>
    <t xml:space="preserve">BMP ID: </t>
  </si>
  <si>
    <t xml:space="preserve">Company: </t>
  </si>
  <si>
    <t xml:space="preserve">Signature: </t>
  </si>
  <si>
    <t xml:space="preserve">Select: </t>
  </si>
  <si>
    <t xml:space="preserve">Orifice: </t>
  </si>
  <si>
    <t xml:space="preserve">Attachments: </t>
  </si>
  <si>
    <t xml:space="preserve">Buildings / Structures: </t>
  </si>
  <si>
    <t xml:space="preserve">Driveways / Sidewalks: </t>
  </si>
  <si>
    <t xml:space="preserve">Roads: </t>
  </si>
  <si>
    <t xml:space="preserve">Parking: </t>
  </si>
  <si>
    <t xml:space="preserve">Other: </t>
  </si>
  <si>
    <t xml:space="preserve">Total PIA: </t>
  </si>
  <si>
    <t>Select either "Yes" or "No" by placing an "X" in the appropriate box.  Once an "X" is entered, the green highlight will be removed.</t>
  </si>
  <si>
    <t>Automated Review Checks:  Once information and data are entered into the form, the form will check the information entered and identify any potential issues or concerns.  Prior to printing the form, all automated comments shall be resolved.</t>
  </si>
  <si>
    <t>Automated Comments</t>
  </si>
  <si>
    <t xml:space="preserve"> Manufacturer Data</t>
  </si>
  <si>
    <t xml:space="preserve"> Maintenance Plan</t>
  </si>
  <si>
    <t xml:space="preserve"> Contech</t>
  </si>
  <si>
    <t xml:space="preserve"> Other:</t>
  </si>
  <si>
    <t>Diameter</t>
  </si>
  <si>
    <t>This is a required field.  Place an "X" in the appropriate box and the green highlight will be removed.  In some cases, the selection is optional.  Once an option is completed, additional fields will be highlighted green and in some fields the green highlight will be removed.</t>
  </si>
  <si>
    <t>Once the Design, As-built, or Inspection Forms are completed, there should be no green, yellow, or orange highlighted fields.</t>
  </si>
  <si>
    <t>The Supplemental Instructions provide additional guidance and design standards.</t>
  </si>
  <si>
    <t>Hydrodynamic Separator</t>
  </si>
  <si>
    <t xml:space="preserve"> Hydro International</t>
  </si>
  <si>
    <t xml:space="preserve">Manufacturer: </t>
  </si>
  <si>
    <t xml:space="preserve">Product Name: </t>
  </si>
  <si>
    <t xml:space="preserve">Model No.: </t>
  </si>
  <si>
    <t xml:space="preserve">Treatment Flow Rate*: </t>
  </si>
  <si>
    <t xml:space="preserve">Allowable Peak Inline Flow Rate: </t>
  </si>
  <si>
    <t xml:space="preserve">Sediment Storage: </t>
  </si>
  <si>
    <t xml:space="preserve">Floatable / Oil Storage: </t>
  </si>
  <si>
    <r>
      <t xml:space="preserve"> ft</t>
    </r>
    <r>
      <rPr>
        <vertAlign val="superscript"/>
        <sz val="10"/>
        <color theme="1"/>
        <rFont val="Calibri"/>
        <family val="2"/>
        <scheme val="minor"/>
      </rPr>
      <t>3</t>
    </r>
  </si>
  <si>
    <t xml:space="preserve">Maintenance Access Type: </t>
  </si>
  <si>
    <t xml:space="preserve"> Manhole</t>
  </si>
  <si>
    <t xml:space="preserve"> Grate Inlet</t>
  </si>
  <si>
    <t xml:space="preserve">Inlet Pipe 1: </t>
  </si>
  <si>
    <t xml:space="preserve">Inlet Pipe 2: </t>
  </si>
  <si>
    <t xml:space="preserve">Inlet Pipe 3: </t>
  </si>
  <si>
    <t xml:space="preserve">Inlet Pipe 4: </t>
  </si>
  <si>
    <r>
      <t xml:space="preserve"> ft</t>
    </r>
    <r>
      <rPr>
        <vertAlign val="superscript"/>
        <sz val="10"/>
        <color theme="1"/>
        <rFont val="Calibri"/>
        <family val="2"/>
        <scheme val="minor"/>
      </rPr>
      <t>3</t>
    </r>
    <r>
      <rPr>
        <sz val="10"/>
        <color theme="1"/>
        <rFont val="Calibri"/>
        <family val="2"/>
        <scheme val="minor"/>
      </rPr>
      <t>/s</t>
    </r>
  </si>
  <si>
    <t xml:space="preserve"> Maintenance Access Type: </t>
  </si>
  <si>
    <t>Outlet pipe discharge location</t>
  </si>
  <si>
    <t>Revision Date:</t>
  </si>
  <si>
    <t>Page 1 of 3</t>
  </si>
  <si>
    <t>Page 3 of 3</t>
  </si>
  <si>
    <t>Page 2 of 3</t>
  </si>
  <si>
    <t>Page 2 of 2</t>
  </si>
  <si>
    <t>Page 1 of 2</t>
  </si>
  <si>
    <t>Private Easement:</t>
  </si>
  <si>
    <t>Accessable for Maintenance:</t>
  </si>
  <si>
    <t>Jefferson</t>
  </si>
  <si>
    <t>Effective Date:</t>
  </si>
  <si>
    <t>Entity Type:</t>
  </si>
  <si>
    <t>Maintenance Agreement:</t>
  </si>
  <si>
    <t>1 February 2020</t>
  </si>
  <si>
    <t>1 October 2020</t>
  </si>
  <si>
    <t>1 October 2015</t>
  </si>
  <si>
    <t>1 July 2018</t>
  </si>
  <si>
    <t>Type:</t>
  </si>
  <si>
    <t>City</t>
  </si>
  <si>
    <t>County</t>
  </si>
  <si>
    <t xml:space="preserve"> Covenant</t>
  </si>
  <si>
    <t>Provides the required water quality volume (WQv) treatment;</t>
  </si>
  <si>
    <t xml:space="preserve"> As-Built Survey Drawing(s)</t>
  </si>
  <si>
    <t xml:space="preserve"> Manufacturer: </t>
  </si>
  <si>
    <t>Home Owners Association (HOA) Information</t>
  </si>
  <si>
    <t xml:space="preserve">Site features to include but not limited to roads, rights-of-way, property lines, driveways, buildings, </t>
  </si>
  <si>
    <t>parking areas, fences, retaining walls, dumpster pads, etc.</t>
  </si>
  <si>
    <t>Current Logo</t>
  </si>
  <si>
    <t>This is a required field.  Once a number or text is entered, the green highlight will be removed.</t>
  </si>
  <si>
    <t xml:space="preserve">City: </t>
  </si>
  <si>
    <t>Engineering or Building Number has not been provided</t>
  </si>
  <si>
    <t>Permit Type:</t>
  </si>
  <si>
    <t>Engineering or Building No.</t>
  </si>
  <si>
    <t>Max Velocity:</t>
  </si>
  <si>
    <t>Lookup Table</t>
  </si>
  <si>
    <t>Lat</t>
  </si>
  <si>
    <t>Lat &amp; Long</t>
  </si>
  <si>
    <t>Complete Design Form with the required design information.  Once the Design Form is completed, most of the Design section of the As-built Form will be prepopulated.</t>
  </si>
  <si>
    <t>Use the drop down list to select an orifice or weir.</t>
  </si>
  <si>
    <t xml:space="preserve">Weir: </t>
  </si>
  <si>
    <t xml:space="preserve">Contact Name: </t>
  </si>
  <si>
    <t xml:space="preserve"> Photographs with date and captions</t>
  </si>
  <si>
    <t xml:space="preserve">Insp Report Due: </t>
  </si>
  <si>
    <t>30 Septbember</t>
  </si>
  <si>
    <t>1 September</t>
  </si>
  <si>
    <t>Insp Report Due:</t>
  </si>
  <si>
    <t>within, upstream, and/or downstream of the development;</t>
  </si>
  <si>
    <t>A stormwater pathway (i.e. piped storm sewer, overland flow, etc.) within the development shall</t>
  </si>
  <si>
    <t>be provided to convey the discharge resulting from a 100-year, 24-hour storm event in a manner that</t>
  </si>
  <si>
    <t>will not adversely impact and/or cause flooding of structures within the development;</t>
  </si>
  <si>
    <t xml:space="preserve">Seal: </t>
  </si>
  <si>
    <t xml:space="preserve"> ft</t>
  </si>
  <si>
    <t>d.</t>
  </si>
  <si>
    <t>e.</t>
  </si>
  <si>
    <t>Manufacturer's Data:</t>
  </si>
  <si>
    <t xml:space="preserve"> Manufacturer's Data:</t>
  </si>
  <si>
    <t>ENG No.</t>
  </si>
  <si>
    <t>(50-yr)</t>
  </si>
  <si>
    <t>Storms:</t>
  </si>
  <si>
    <t>2, 5, 10, and 25</t>
  </si>
  <si>
    <t>2, 5, 10, 25, 50, and 100</t>
  </si>
  <si>
    <t>Arch</t>
  </si>
  <si>
    <t>Elliptical</t>
  </si>
  <si>
    <r>
      <t>Peak Discharge (ft</t>
    </r>
    <r>
      <rPr>
        <vertAlign val="superscript"/>
        <sz val="8"/>
        <color theme="1"/>
        <rFont val="Calibri"/>
        <family val="2"/>
      </rPr>
      <t>3</t>
    </r>
    <r>
      <rPr>
        <sz val="10"/>
        <color theme="1"/>
        <rFont val="Calibri"/>
        <family val="2"/>
        <scheme val="minor"/>
      </rPr>
      <t>/s)</t>
    </r>
  </si>
  <si>
    <t>31 December</t>
  </si>
  <si>
    <t>Contech - Cascade Separator</t>
  </si>
  <si>
    <t>Model No.</t>
  </si>
  <si>
    <t>CS-4</t>
  </si>
  <si>
    <t>CS-5</t>
  </si>
  <si>
    <t>CS-6</t>
  </si>
  <si>
    <t>CS-8</t>
  </si>
  <si>
    <t>CS-10</t>
  </si>
  <si>
    <t>CS-12</t>
  </si>
  <si>
    <t>(ft)</t>
  </si>
  <si>
    <t>Sediment storage</t>
  </si>
  <si>
    <t>(yd3)</t>
  </si>
  <si>
    <t>Hydro International - First Defense</t>
  </si>
  <si>
    <t>FD-3</t>
  </si>
  <si>
    <t>FD-4</t>
  </si>
  <si>
    <t>FD-5</t>
  </si>
  <si>
    <t>FD-6</t>
  </si>
  <si>
    <t>FD-8</t>
  </si>
  <si>
    <t>FD-10</t>
  </si>
  <si>
    <t>Information provided below was obtained from the manufacturers data and is provided for information only</t>
  </si>
  <si>
    <t>ADS - Barracuda</t>
  </si>
  <si>
    <t>S3</t>
  </si>
  <si>
    <t>S4</t>
  </si>
  <si>
    <t>S6</t>
  </si>
  <si>
    <t>S8</t>
  </si>
  <si>
    <t>0.44*</t>
  </si>
  <si>
    <t>0.78*</t>
  </si>
  <si>
    <t>1.75*</t>
  </si>
  <si>
    <t>* Sediment depth = 20-inches</t>
  </si>
  <si>
    <t>3.10*</t>
  </si>
  <si>
    <t xml:space="preserve">to top of sediment pile: </t>
  </si>
  <si>
    <t xml:space="preserve">Distance from outlet pipe invert </t>
  </si>
  <si>
    <t xml:space="preserve">Distance from outlet pipe invert  </t>
  </si>
  <si>
    <t xml:space="preserve">Maximum sediment depth: </t>
  </si>
  <si>
    <t xml:space="preserve">Sump EL: </t>
  </si>
  <si>
    <t>Rim EL.:</t>
  </si>
  <si>
    <t>Storm Treatment Chamber:</t>
  </si>
  <si>
    <t xml:space="preserve"> Storm Treatment Chamber:</t>
  </si>
  <si>
    <t>f.</t>
  </si>
  <si>
    <t>Distance from rim elevation to top of sediment pile</t>
  </si>
  <si>
    <t>Distance from water surface to top of sediment pile</t>
  </si>
  <si>
    <t>Floatable / oil storage capacity</t>
  </si>
  <si>
    <t>Allowable peak inline flow rate</t>
  </si>
  <si>
    <t>Treatment flow rate*</t>
  </si>
  <si>
    <t>g.</t>
  </si>
  <si>
    <t>Maximum sediment depth</t>
  </si>
  <si>
    <t xml:space="preserve">Distance from rim to outlet pipe invert: </t>
  </si>
  <si>
    <t>Area (ft2)</t>
  </si>
  <si>
    <t>Sump EL.:</t>
  </si>
  <si>
    <t>Outlete Pipe Invert EL. is not provided</t>
  </si>
  <si>
    <t>Sump EL. is not provided</t>
  </si>
  <si>
    <t>Rim EL. is not provided</t>
  </si>
  <si>
    <t xml:space="preserve">Distance from rim to top of sediment: </t>
  </si>
  <si>
    <t xml:space="preserve">Select Area Units: </t>
  </si>
  <si>
    <t xml:space="preserve"> ac</t>
  </si>
  <si>
    <t xml:space="preserve"> sq-ft</t>
  </si>
  <si>
    <t xml:space="preserve">Total Area: </t>
  </si>
  <si>
    <t xml:space="preserve">EIA = </t>
  </si>
  <si>
    <t>ac</t>
  </si>
  <si>
    <t xml:space="preserve">Existing Impervious Area (EIA): </t>
  </si>
  <si>
    <t xml:space="preserve">PIA = </t>
  </si>
  <si>
    <t>Units Check</t>
  </si>
  <si>
    <t xml:space="preserve">AIA = </t>
  </si>
  <si>
    <t>ac or sq-ft selection</t>
  </si>
  <si>
    <t xml:space="preserve">Drainage Area </t>
  </si>
  <si>
    <t>Latitude and/or Longitude has been entered as text.  Change to a number.</t>
  </si>
  <si>
    <t>Lat Text</t>
  </si>
  <si>
    <t>Long Text</t>
  </si>
  <si>
    <t xml:space="preserve">Parcel No.: </t>
  </si>
  <si>
    <t xml:space="preserve">H&amp;H calculations shall include all the information required to validate information provided on this form i.e. model </t>
  </si>
  <si>
    <t xml:space="preserve">peak discharges, post-development peak discharges, outlet structure geometry, emergency spillway geometry, </t>
  </si>
  <si>
    <t>Parcel No.:</t>
  </si>
  <si>
    <t>Parcel No. has not been provided</t>
  </si>
  <si>
    <t>Will not adversely impact and/or cause flooding of structures within, upstream, and/or downstream of the</t>
  </si>
  <si>
    <t>The as-built drawing shall bear the date, seal, and signature of the professional land surveyor.</t>
  </si>
  <si>
    <t>As-built drawing, at a minimum, shall include the following:</t>
  </si>
  <si>
    <t xml:space="preserve">Effective Date: </t>
  </si>
  <si>
    <t xml:space="preserve">Acceptance (required): </t>
  </si>
  <si>
    <t>I ACCEPT</t>
  </si>
  <si>
    <t xml:space="preserve">Expiration Date: </t>
  </si>
  <si>
    <t xml:space="preserve">Current Status: </t>
  </si>
  <si>
    <t xml:space="preserve">IMPORTANT - READ BEFORE USE: </t>
  </si>
  <si>
    <t xml:space="preserve">Administrator Code (Hidden): </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</si>
  <si>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</si>
  <si>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</si>
  <si>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</si>
  <si>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</si>
  <si>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</si>
  <si>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</si>
  <si>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</si>
  <si>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</si>
  <si>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</si>
  <si>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Selection Required</t>
  </si>
  <si>
    <t>I DO NOT ACCEPT</t>
  </si>
  <si>
    <t>Baldwin County</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</si>
  <si>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</si>
  <si>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</si>
  <si>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</si>
  <si>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</si>
  <si>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</si>
  <si>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</si>
  <si>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</si>
  <si>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</si>
  <si>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</si>
  <si>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</si>
  <si>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</si>
  <si>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</si>
  <si>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</si>
  <si>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</si>
  <si>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</si>
  <si>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</si>
  <si>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</si>
  <si>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</si>
  <si>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</si>
  <si>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</si>
  <si>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</si>
  <si>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</si>
  <si>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The Tool is provided "AS IS".  Licensor disclaims all warranties, express or implied (including merchantability, fitness for a particular</t>
  </si>
  <si>
    <t>special, consequential, or punitive damages.</t>
  </si>
  <si>
    <t>Distance from water surface</t>
  </si>
  <si>
    <t>to top of sediment pile</t>
  </si>
  <si>
    <t xml:space="preserve"> O&amp;M Plan</t>
  </si>
  <si>
    <t>END USER LICENSE AGREEMENT (EULA)</t>
  </si>
  <si>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</si>
  <si>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</si>
  <si>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authorized, do not use the Tool.</t>
  </si>
  <si>
    <t>Limited License</t>
  </si>
  <si>
    <t>agreed in writing.</t>
  </si>
  <si>
    <t>notices, logos, or watermarks; (c) bypass or disable protections; or (d) redistribute the Tool to third parties (other than submitting filled</t>
  </si>
  <si>
    <t>the permitted purpose.</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</si>
  <si>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</si>
  <si>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</si>
  <si>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</si>
  <si>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</si>
  <si>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</si>
  <si>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t>purpose, and non-infringement.)  To the  Maximum extent permitted by law, Licensor will not be liable for indirect, incidental,</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</si>
  <si>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</si>
  <si>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</si>
  <si>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</si>
  <si>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</si>
  <si>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</si>
  <si>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</si>
  <si>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</si>
  <si>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</si>
  <si>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</si>
  <si>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</si>
  <si>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</si>
  <si>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t>W X L</t>
  </si>
  <si>
    <t>Use</t>
  </si>
  <si>
    <t xml:space="preserve">  Hydrodynamic Separator</t>
  </si>
  <si>
    <t xml:space="preserve">  Hydrodynamic Separator:</t>
  </si>
  <si>
    <t xml:space="preserve"> Upstream Technologies</t>
  </si>
  <si>
    <t xml:space="preserve">  Snout / Hood:</t>
  </si>
  <si>
    <t>Hydrodynamic Separator / Snout is not located on private property</t>
  </si>
  <si>
    <t>Hydrodynamic Separator / Snout is not accessable for maintenance</t>
  </si>
  <si>
    <t>Diameter / Width x Length:</t>
  </si>
  <si>
    <t>Hydrodymanic</t>
  </si>
  <si>
    <t>Snout</t>
  </si>
  <si>
    <t>ADS</t>
  </si>
  <si>
    <t xml:space="preserve">  Snout / Hood</t>
  </si>
  <si>
    <t xml:space="preserve">Located on private property or private easement? </t>
  </si>
  <si>
    <t xml:space="preserve">Accessible for maintenance? </t>
  </si>
  <si>
    <t>Capacity</t>
  </si>
  <si>
    <t xml:space="preserve">BMP Type </t>
  </si>
  <si>
    <t>Design Information</t>
  </si>
  <si>
    <t>Best Management Products (BMP)</t>
  </si>
  <si>
    <t>Upstream Technologies</t>
  </si>
  <si>
    <t xml:space="preserve"> Best Management Products</t>
  </si>
  <si>
    <t>Lee County</t>
  </si>
  <si>
    <t>Form 2E - Hydrodynamic Separator or
Snout / Hood Design Form</t>
  </si>
  <si>
    <t>Form 3E - Hydrodynamic Separator or
Snout / Hood As-Built Certification Form</t>
  </si>
  <si>
    <t>Outlet Pipe Invert EL.:</t>
  </si>
  <si>
    <t>A hydrodynamic separator or snout / hood shall not be located within a floodplain or floodway;</t>
  </si>
  <si>
    <t>Installation of a hydrodynamic separator or snout / hood shall not adversely impact and/or cause flooding of properties located</t>
  </si>
  <si>
    <t>Hydrodynamic separator or snout / hood shall be located within a private easement or on private property;</t>
  </si>
  <si>
    <t xml:space="preserve">network schematic, existing drainage areas, proposed drainage areas, time of concentration, curve number, pre-development </t>
  </si>
  <si>
    <t>stage-area storage summary, discharge summary, inflow and outflow hydrographs, and outlet  velocities.</t>
  </si>
  <si>
    <t>Hydrodymanic Separator:  Provide supporting data from the manufracturer to validate:</t>
  </si>
  <si>
    <t>Snout / Hood:  Provide supporting data from the manufracturer to validate:</t>
  </si>
  <si>
    <t>By affixing my professional seal and signature on this form, I hereby certify that the hydrodynamic separator or snout / hood:</t>
  </si>
  <si>
    <t>Drainage areas shown in the hydrology and hydraulic (H&amp;H) calculations drain into the hydrodynamic separatoror</t>
  </si>
  <si>
    <t>snout / hood.</t>
  </si>
  <si>
    <t>development; and,</t>
  </si>
  <si>
    <t>Perform a field survey of the constructed hydrodynamic separator or snout / hood ; and,</t>
  </si>
  <si>
    <t>Location of the hydrodynamic separator or snout / hood, rim elevation, sump elevation, inlet and outlet pipe elevations</t>
  </si>
  <si>
    <t>Use the as-built drawing to complete Form 3E – Hydrodynamic Separator or Snout / Hood As-built Certification Form;</t>
  </si>
  <si>
    <t>General overview of hydrodynamic separator or snout / hood</t>
  </si>
  <si>
    <t>By affixing my professional seal and signature on this form, I hereby certify that the hydrodynamic separator or snout / hood has been constructed in accordance with the approved design.  I further certify that the drainage areas shown in the approved hydrology and hydraulic (H&amp;H) calculations do in fact drain into the hydrodynamic separator or snout / hood and that the post-development runoff mimics pre-development hydrology to the maximum extent practicable (MEP).</t>
  </si>
  <si>
    <t xml:space="preserve"> Advanced Drainage Systems</t>
  </si>
  <si>
    <t>Storm Sewer Discharges</t>
  </si>
  <si>
    <t>Storm Sewer Line ID:</t>
  </si>
  <si>
    <t xml:space="preserve">Manhole ID: </t>
  </si>
  <si>
    <t>Storm Treatment Chamber</t>
  </si>
  <si>
    <t>Hydrodynamic Separator Data</t>
  </si>
  <si>
    <t>Snout / Hood Data</t>
  </si>
  <si>
    <t xml:space="preserve"> in</t>
  </si>
  <si>
    <t xml:space="preserve">Design Flow Rate*: </t>
  </si>
  <si>
    <t>Dia.</t>
  </si>
  <si>
    <t>W x L</t>
  </si>
  <si>
    <t>Sump</t>
  </si>
  <si>
    <t>Rim</t>
  </si>
  <si>
    <t>Rim to outlet pipe invert</t>
  </si>
  <si>
    <t>Pipe invert to top of sediment</t>
  </si>
  <si>
    <t>Sum Flow, Float / Oil, Peak Q, Sed Cap</t>
  </si>
  <si>
    <t>Storm Sewer Discharges:</t>
  </si>
  <si>
    <t>Storm Sewer Discharges not completed</t>
  </si>
  <si>
    <t xml:space="preserve">Sediment storage capacity: </t>
  </si>
  <si>
    <t xml:space="preserve">Floatable / oil storage capacity: </t>
  </si>
  <si>
    <t xml:space="preserve">Treatment  / Design Flow Rate: </t>
  </si>
  <si>
    <t>Hydrodynamic Separator or Snout / Hood</t>
  </si>
  <si>
    <t xml:space="preserve">Latitude: </t>
  </si>
  <si>
    <t xml:space="preserve">Longitude: </t>
  </si>
  <si>
    <t>Treatment / Design Flow Rate:</t>
  </si>
  <si>
    <t>Maximum Sediment Depth:</t>
  </si>
  <si>
    <t xml:space="preserve">Maximum floatable / oil storage depth: </t>
  </si>
  <si>
    <t>Maximum Floatable / Oil Depth:</t>
  </si>
  <si>
    <t>Manufacturer's Data</t>
  </si>
  <si>
    <t>Treat  / Design Q</t>
  </si>
  <si>
    <t>Allowable peak</t>
  </si>
  <si>
    <t>Max sediment depth</t>
  </si>
  <si>
    <t>Float / Oil depth</t>
  </si>
  <si>
    <t>Manufacturer's data is incomplete</t>
  </si>
  <si>
    <t>Maximum Sediment Depth is not provided</t>
  </si>
  <si>
    <t>Maximum Floatable / Oil Depth is not provided</t>
  </si>
  <si>
    <t>Outlet pipe inv.</t>
  </si>
  <si>
    <t>Location:</t>
  </si>
  <si>
    <t>Treatment / Design Flow Rate is not provided</t>
  </si>
  <si>
    <t>Diameter or width x length is not provided</t>
  </si>
  <si>
    <t>Sediment storage capacity</t>
  </si>
  <si>
    <t>Maximum Sediment Depth is higher than the Outlet Pipe Inv.</t>
  </si>
  <si>
    <t>The calculation methodology shall utilize the Natural Resources Conservation Service (NRCS) Urban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</si>
</sst>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409]d\-mmm\-yy;@"/>
    <numFmt numFmtId="165" formatCode="0.000000"/>
    <numFmt numFmtId="166" formatCode="0."/>
    <numFmt numFmtId="167" formatCode="[$-409]d\ mmmm\ yyyy;@"/>
    <numFmt numFmtId="168" formatCode="[$-409]dd\ mmmm\ yyyy;@"/>
    <numFmt numFmtId="169" formatCode="[&lt;=9999999]###\-####;\(###\)\ ###\-####"/>
    <numFmt numFmtId="170" formatCode="00000"/>
    <numFmt numFmtId="171" formatCode="0.0"/>
    <numFmt numFmtId="172" formatCode="0.000"/>
    <numFmt numFmtId="173" formatCode="#,##0.0000"/>
    <numFmt numFmtId="174" formatCode="00\ 00\ 00\ 0\ 000\ 000.000"/>
    <numFmt numFmtId="175" formatCode="[$-409]dd\ mmmm\ yyyy\ h:mm\ AM/PM;@"/>
    <numFmt numFmtId="176" formatCode="0\)"/>
    <numFmt numFmtId="177" formatCode="0.000000_);\(0.000000\)"/>
  </numFmts>
  <fonts count="25"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font>
    <font>
      <b/>
      <sz val="10"/>
      <color theme="1"/>
      <name val="Calibri"/>
      <family val="2"/>
      <scheme val="minor"/>
    </font>
    <font>
      <vertAlign val="superscript"/>
      <sz val="8"/>
      <color theme="1"/>
      <name val="Calibri"/>
      <family val="2"/>
    </font>
    <font>
      <b/>
      <sz val="12"/>
      <color theme="1"/>
      <name val="Calibri"/>
      <family val="2"/>
      <scheme val="minor"/>
    </font>
    <font>
      <u/>
      <sz val="11"/>
      <color theme="10"/>
      <name val="Calibri"/>
      <family val="2"/>
      <scheme val="minor"/>
    </font>
    <font>
      <b/>
      <u/>
      <sz val="10"/>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u/>
      <sz val="10"/>
      <color theme="10"/>
      <name val="Calibri"/>
      <family val="2"/>
      <scheme val="minor"/>
    </font>
    <font>
      <vertAlign val="superscript"/>
      <sz val="10"/>
      <color theme="1"/>
      <name val="Calibri"/>
      <family val="2"/>
      <scheme val="minor"/>
    </font>
    <font>
      <sz val="8"/>
      <name val="Calibri"/>
      <family val="2"/>
      <scheme val="minor"/>
    </font>
    <font>
      <sz val="9"/>
      <color theme="1"/>
      <name val="Calibri"/>
      <family val="2"/>
      <scheme val="minor"/>
    </font>
    <font>
      <sz val="10"/>
      <color theme="1"/>
      <name val="Calibri"/>
      <family val="2"/>
    </font>
    <font>
      <sz val="9"/>
      <color indexed="81"/>
      <name val="Tahoma"/>
      <family val="2"/>
    </font>
    <font>
      <b/>
      <sz val="9"/>
      <color indexed="81"/>
      <name val="Tahoma"/>
      <family val="2"/>
    </font>
    <font>
      <b/>
      <sz val="11"/>
      <color theme="1"/>
      <name val="Calibri"/>
      <family val="2"/>
      <scheme val="minor"/>
    </font>
    <font>
      <b/>
      <sz val="11"/>
      <color theme="0"/>
      <name val="Calibri"/>
      <family val="2"/>
      <scheme val="minor"/>
    </font>
    <font>
      <b/>
      <sz val="12"/>
      <color theme="1"/>
      <name val="Calibri"/>
      <family val="2"/>
    </font>
  </fonts>
  <fills count="9">
    <fill>
      <patternFill patternType="none"/>
    </fill>
    <fill>
      <patternFill patternType="gray125"/>
    </fill>
    <fill>
      <patternFill patternType="solid">
        <fgColor theme="7"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right style="medium">
        <color auto="1"/>
      </right>
      <top/>
      <bottom/>
      <diagonal/>
    </border>
    <border>
      <left style="medium">
        <color auto="1"/>
      </left>
      <right/>
      <top/>
      <bottom/>
      <diagonal/>
    </border>
    <border>
      <left/>
      <right/>
      <top style="thick">
        <color auto="1"/>
      </top>
      <bottom/>
      <diagonal/>
    </border>
    <border>
      <left/>
      <right/>
      <top/>
      <bottom style="thick">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right style="thick">
        <color auto="1"/>
      </right>
      <top/>
      <bottom/>
      <diagonal/>
    </border>
    <border>
      <left style="thin">
        <color indexed="64"/>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217">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Alignment="1">
      <alignment horizontal="center" vertical="center"/>
    </xf>
    <xf numFmtId="0" fontId="7" fillId="0" borderId="0" xfId="0" applyFont="1" applyAlignment="1">
      <alignment vertical="center"/>
    </xf>
    <xf numFmtId="0" fontId="3" fillId="0" borderId="0" xfId="0" applyFont="1" applyAlignment="1">
      <alignment horizontal="left" vertical="center"/>
    </xf>
    <xf numFmtId="0" fontId="3" fillId="5" borderId="0" xfId="0" applyFont="1" applyFill="1" applyAlignment="1">
      <alignment vertical="center"/>
    </xf>
    <xf numFmtId="166" fontId="12" fillId="0" borderId="0" xfId="0" applyNumberFormat="1" applyFont="1" applyAlignment="1">
      <alignment horizontal="center" vertical="center"/>
    </xf>
    <xf numFmtId="0" fontId="12" fillId="0" borderId="0" xfId="0" applyFont="1" applyAlignment="1">
      <alignment vertical="center"/>
    </xf>
    <xf numFmtId="0" fontId="12" fillId="0" borderId="1" xfId="0" applyFont="1" applyBorder="1" applyAlignment="1">
      <alignment horizontal="center" vertical="center"/>
    </xf>
    <xf numFmtId="4" fontId="12" fillId="0" borderId="1" xfId="0" applyNumberFormat="1" applyFont="1" applyBorder="1" applyAlignment="1">
      <alignment vertical="center"/>
    </xf>
    <xf numFmtId="0" fontId="13" fillId="2" borderId="1" xfId="0" applyFont="1" applyFill="1" applyBorder="1" applyAlignment="1">
      <alignment vertical="center"/>
    </xf>
    <xf numFmtId="0" fontId="12" fillId="4" borderId="1" xfId="0" applyFont="1" applyFill="1" applyBorder="1" applyAlignment="1">
      <alignment vertical="center"/>
    </xf>
    <xf numFmtId="0" fontId="7" fillId="0" borderId="0" xfId="0" applyFont="1" applyAlignment="1">
      <alignment horizontal="left" vertical="center"/>
    </xf>
    <xf numFmtId="0" fontId="3" fillId="0" borderId="11" xfId="0" applyFont="1" applyBorder="1" applyAlignment="1">
      <alignment horizontal="center" vertical="center"/>
    </xf>
    <xf numFmtId="0" fontId="3" fillId="5" borderId="0" xfId="0" applyFont="1" applyFill="1" applyAlignment="1">
      <alignment horizontal="center" vertical="center"/>
    </xf>
    <xf numFmtId="166" fontId="3"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right" vertical="center" wrapText="1"/>
    </xf>
    <xf numFmtId="166" fontId="0" fillId="0" borderId="0" xfId="0" applyNumberFormat="1" applyAlignment="1">
      <alignment horizontal="center" vertical="center"/>
    </xf>
    <xf numFmtId="0" fontId="0" fillId="0" borderId="0" xfId="0" applyAlignment="1">
      <alignment vertical="center"/>
    </xf>
    <xf numFmtId="0" fontId="3" fillId="0" borderId="0" xfId="0" applyFont="1" applyAlignment="1">
      <alignment vertical="center"/>
    </xf>
    <xf numFmtId="0" fontId="14" fillId="0" borderId="0" xfId="0" applyFont="1" applyAlignment="1">
      <alignment horizontal="center" vertical="center"/>
    </xf>
    <xf numFmtId="2" fontId="3" fillId="0" borderId="0" xfId="0" applyNumberFormat="1" applyFont="1" applyAlignment="1">
      <alignment vertical="center"/>
    </xf>
    <xf numFmtId="0" fontId="3" fillId="0" borderId="0" xfId="0" applyFont="1" applyAlignment="1">
      <alignment horizontal="right"/>
    </xf>
    <xf numFmtId="4" fontId="3" fillId="0" borderId="0" xfId="0" applyNumberFormat="1" applyFont="1" applyAlignment="1">
      <alignment vertical="center"/>
    </xf>
    <xf numFmtId="0" fontId="3" fillId="0" borderId="0" xfId="0" applyFont="1" applyAlignment="1">
      <alignment horizontal="right" vertical="center" indent="1"/>
    </xf>
    <xf numFmtId="0" fontId="8" fillId="0" borderId="0" xfId="1" applyBorder="1" applyAlignment="1" applyProtection="1">
      <alignment horizontal="left" vertical="center"/>
    </xf>
    <xf numFmtId="0" fontId="5" fillId="3" borderId="5" xfId="0" applyFont="1" applyFill="1" applyBorder="1" applyAlignment="1">
      <alignment vertical="center"/>
    </xf>
    <xf numFmtId="0" fontId="3" fillId="3" borderId="3" xfId="0" applyFont="1" applyFill="1" applyBorder="1" applyAlignment="1">
      <alignment vertical="center"/>
    </xf>
    <xf numFmtId="0" fontId="3" fillId="3" borderId="6" xfId="0" applyFont="1" applyFill="1" applyBorder="1" applyAlignment="1">
      <alignment vertical="center"/>
    </xf>
    <xf numFmtId="0" fontId="3" fillId="3" borderId="7" xfId="0" applyFont="1" applyFill="1" applyBorder="1" applyAlignment="1">
      <alignment vertical="center"/>
    </xf>
    <xf numFmtId="0" fontId="3" fillId="3" borderId="0" xfId="0" applyFont="1" applyFill="1" applyAlignment="1">
      <alignment vertical="center"/>
    </xf>
    <xf numFmtId="0" fontId="9" fillId="3" borderId="0" xfId="0" applyFont="1" applyFill="1" applyAlignment="1">
      <alignment horizontal="right" vertical="center"/>
    </xf>
    <xf numFmtId="0" fontId="9" fillId="3" borderId="0" xfId="0" applyFont="1" applyFill="1" applyAlignment="1">
      <alignment vertical="center"/>
    </xf>
    <xf numFmtId="0" fontId="3" fillId="3" borderId="8" xfId="0" applyFont="1" applyFill="1" applyBorder="1" applyAlignment="1">
      <alignment vertical="center"/>
    </xf>
    <xf numFmtId="0" fontId="3" fillId="3" borderId="0" xfId="0" applyFont="1" applyFill="1" applyAlignment="1">
      <alignment horizontal="right" vertical="center"/>
    </xf>
    <xf numFmtId="0" fontId="3" fillId="3" borderId="9" xfId="0" applyFont="1" applyFill="1" applyBorder="1" applyAlignment="1">
      <alignment vertical="center"/>
    </xf>
    <xf numFmtId="0" fontId="3" fillId="3" borderId="1" xfId="0" applyFont="1" applyFill="1" applyBorder="1" applyAlignment="1">
      <alignment vertical="center"/>
    </xf>
    <xf numFmtId="0" fontId="3" fillId="3" borderId="10" xfId="0" applyFont="1" applyFill="1" applyBorder="1" applyAlignment="1">
      <alignment vertical="center"/>
    </xf>
    <xf numFmtId="166" fontId="11" fillId="0" borderId="0" xfId="0" applyNumberFormat="1" applyFont="1" applyAlignment="1">
      <alignment vertical="center"/>
    </xf>
    <xf numFmtId="0" fontId="12" fillId="0" borderId="0" xfId="0" applyFont="1" applyAlignment="1">
      <alignment horizontal="left" vertical="center" wrapText="1"/>
    </xf>
    <xf numFmtId="0" fontId="12" fillId="0" borderId="0" xfId="0" applyFont="1" applyAlignment="1">
      <alignment vertical="center" wrapText="1"/>
    </xf>
    <xf numFmtId="0" fontId="3" fillId="0" borderId="0" xfId="0" applyFont="1" applyAlignment="1">
      <alignment vertical="top" wrapText="1"/>
    </xf>
    <xf numFmtId="0" fontId="1" fillId="0" borderId="0" xfId="0" applyFont="1" applyAlignment="1">
      <alignment horizontal="left" vertical="center"/>
    </xf>
    <xf numFmtId="0" fontId="0" fillId="0" borderId="0" xfId="0" applyAlignment="1">
      <alignment vertical="top" wrapText="1"/>
    </xf>
    <xf numFmtId="0" fontId="3" fillId="0" borderId="3" xfId="0" applyFont="1" applyBorder="1" applyAlignment="1">
      <alignment vertical="center"/>
    </xf>
    <xf numFmtId="0" fontId="0" fillId="0" borderId="0" xfId="0" applyAlignment="1">
      <alignment vertical="center" wrapText="1"/>
    </xf>
    <xf numFmtId="0" fontId="2" fillId="5" borderId="0" xfId="0" applyFont="1" applyFill="1" applyAlignment="1">
      <alignment vertical="center" wrapText="1"/>
    </xf>
    <xf numFmtId="0" fontId="2" fillId="0" borderId="0" xfId="0" applyFont="1" applyAlignment="1">
      <alignment vertical="center"/>
    </xf>
    <xf numFmtId="0" fontId="3" fillId="5" borderId="0" xfId="0" applyFont="1" applyFill="1" applyAlignment="1">
      <alignment horizontal="right" vertical="center"/>
    </xf>
    <xf numFmtId="1" fontId="3" fillId="0" borderId="0" xfId="0" applyNumberFormat="1" applyFont="1" applyAlignment="1">
      <alignment vertical="center"/>
    </xf>
    <xf numFmtId="166" fontId="0" fillId="0" borderId="0" xfId="0" applyNumberFormat="1" applyAlignment="1">
      <alignment horizontal="left" vertical="center"/>
    </xf>
    <xf numFmtId="0" fontId="3" fillId="0" borderId="0" xfId="0" applyFont="1"/>
    <xf numFmtId="0" fontId="0" fillId="0" borderId="0" xfId="0" applyAlignment="1">
      <alignment vertical="top"/>
    </xf>
    <xf numFmtId="166" fontId="0" fillId="0" borderId="0" xfId="0" applyNumberFormat="1" applyAlignment="1">
      <alignment horizontal="center" vertical="top"/>
    </xf>
    <xf numFmtId="0" fontId="3" fillId="0" borderId="0" xfId="0" applyFont="1" applyAlignment="1">
      <alignment vertical="top"/>
    </xf>
    <xf numFmtId="0" fontId="1" fillId="0" borderId="13" xfId="0" applyFont="1" applyBorder="1" applyAlignment="1">
      <alignment vertical="center"/>
    </xf>
    <xf numFmtId="0" fontId="3" fillId="0" borderId="14" xfId="0" applyFont="1" applyBorder="1" applyAlignment="1">
      <alignment vertical="center"/>
    </xf>
    <xf numFmtId="0" fontId="7" fillId="5" borderId="0" xfId="0" applyFont="1" applyFill="1" applyAlignment="1">
      <alignment horizontal="center" vertical="center"/>
    </xf>
    <xf numFmtId="0" fontId="3" fillId="0" borderId="1" xfId="0" applyFont="1" applyBorder="1" applyAlignment="1">
      <alignment vertical="center"/>
    </xf>
    <xf numFmtId="0" fontId="0" fillId="0" borderId="0" xfId="0" applyAlignment="1">
      <alignment horizontal="right" vertical="center"/>
    </xf>
    <xf numFmtId="0" fontId="0" fillId="0" borderId="0" xfId="0" applyAlignment="1">
      <alignment horizontal="center"/>
    </xf>
    <xf numFmtId="2" fontId="0" fillId="0" borderId="0" xfId="0" applyNumberFormat="1"/>
    <xf numFmtId="0" fontId="0" fillId="0" borderId="0" xfId="0" applyAlignment="1">
      <alignment horizontal="right"/>
    </xf>
    <xf numFmtId="0" fontId="3" fillId="0" borderId="0" xfId="0" applyFont="1" applyAlignment="1">
      <alignment vertical="center" wrapText="1"/>
    </xf>
    <xf numFmtId="166" fontId="0" fillId="0" borderId="0" xfId="0" applyNumberFormat="1" applyAlignment="1">
      <alignment horizontal="center" vertical="top" wrapText="1"/>
    </xf>
    <xf numFmtId="166" fontId="0" fillId="0" borderId="0" xfId="0" applyNumberFormat="1" applyAlignment="1">
      <alignment horizontal="center" vertical="center" wrapText="1"/>
    </xf>
    <xf numFmtId="166" fontId="0" fillId="0" borderId="0" xfId="0" applyNumberFormat="1" applyAlignment="1">
      <alignment horizontal="left" vertical="center" wrapText="1"/>
    </xf>
    <xf numFmtId="166" fontId="3" fillId="0" borderId="0" xfId="0" applyNumberFormat="1" applyFont="1" applyAlignment="1">
      <alignment horizontal="center" vertical="top"/>
    </xf>
    <xf numFmtId="0" fontId="19" fillId="0" borderId="0" xfId="0" applyFont="1" applyAlignment="1">
      <alignment horizontal="center" vertical="center"/>
    </xf>
    <xf numFmtId="166" fontId="3" fillId="0" borderId="0" xfId="0" applyNumberFormat="1" applyFont="1" applyAlignment="1">
      <alignment vertical="center"/>
    </xf>
    <xf numFmtId="0" fontId="3" fillId="5" borderId="11" xfId="0" applyFont="1" applyFill="1" applyBorder="1" applyAlignment="1">
      <alignment horizontal="center" vertical="center"/>
    </xf>
    <xf numFmtId="0" fontId="22" fillId="0" borderId="0" xfId="0" applyFont="1"/>
    <xf numFmtId="0" fontId="5" fillId="0" borderId="0" xfId="0" applyFont="1" applyAlignment="1">
      <alignment vertical="center"/>
    </xf>
    <xf numFmtId="166" fontId="3" fillId="0" borderId="0" xfId="0" applyNumberFormat="1" applyFont="1" applyAlignment="1">
      <alignment horizontal="right" vertical="center"/>
    </xf>
    <xf numFmtId="0" fontId="3" fillId="0" borderId="3" xfId="0" applyFont="1" applyBorder="1" applyAlignment="1">
      <alignment horizontal="right" vertical="center"/>
    </xf>
    <xf numFmtId="166" fontId="3" fillId="0" borderId="0" xfId="0" applyNumberFormat="1" applyFont="1" applyAlignment="1">
      <alignment horizontal="center" vertical="center" wrapText="1"/>
    </xf>
    <xf numFmtId="166" fontId="3" fillId="0" borderId="0" xfId="0" applyNumberFormat="1" applyFont="1" applyAlignment="1">
      <alignment horizontal="center" vertical="top" wrapText="1"/>
    </xf>
    <xf numFmtId="0" fontId="3" fillId="0" borderId="0" xfId="0" applyFont="1" applyAlignment="1">
      <alignment horizontal="center" vertical="center" wrapText="1"/>
    </xf>
    <xf numFmtId="171" fontId="3" fillId="0" borderId="0" xfId="0" applyNumberFormat="1" applyFont="1" applyAlignment="1">
      <alignment vertical="center"/>
    </xf>
    <xf numFmtId="0" fontId="5" fillId="0" borderId="0" xfId="0" applyFont="1" applyAlignment="1">
      <alignment horizontal="center" vertical="center"/>
    </xf>
    <xf numFmtId="166" fontId="5" fillId="0" borderId="15" xfId="0" applyNumberFormat="1" applyFont="1" applyBorder="1" applyAlignment="1">
      <alignment vertical="center"/>
    </xf>
    <xf numFmtId="166" fontId="3" fillId="0" borderId="15" xfId="0" applyNumberFormat="1" applyFont="1" applyBorder="1" applyAlignment="1">
      <alignment vertical="center"/>
    </xf>
    <xf numFmtId="1" fontId="3" fillId="0" borderId="15" xfId="0" applyNumberFormat="1" applyFont="1" applyBorder="1" applyAlignment="1">
      <alignment vertical="center"/>
    </xf>
    <xf numFmtId="2" fontId="3" fillId="0" borderId="15" xfId="0" applyNumberFormat="1" applyFont="1" applyBorder="1" applyAlignment="1">
      <alignment vertical="center"/>
    </xf>
    <xf numFmtId="171" fontId="3" fillId="0" borderId="15" xfId="0" applyNumberFormat="1" applyFont="1" applyBorder="1" applyAlignment="1">
      <alignment vertical="center"/>
    </xf>
    <xf numFmtId="0" fontId="5" fillId="0" borderId="15" xfId="0" applyFont="1" applyBorder="1" applyAlignment="1">
      <alignment vertical="center"/>
    </xf>
    <xf numFmtId="0" fontId="3" fillId="0" borderId="15" xfId="0" applyFont="1" applyBorder="1" applyAlignment="1">
      <alignment vertical="center"/>
    </xf>
    <xf numFmtId="0" fontId="5" fillId="3" borderId="0" xfId="0" applyFont="1" applyFill="1" applyAlignment="1">
      <alignment horizontal="right" vertical="center"/>
    </xf>
    <xf numFmtId="166" fontId="3" fillId="0" borderId="16" xfId="0" applyNumberFormat="1" applyFont="1" applyBorder="1" applyAlignment="1">
      <alignment vertical="center"/>
    </xf>
    <xf numFmtId="173" fontId="3" fillId="5" borderId="11" xfId="0" applyNumberFormat="1" applyFont="1" applyFill="1" applyBorder="1" applyAlignment="1">
      <alignment vertical="center"/>
    </xf>
    <xf numFmtId="167" fontId="0" fillId="6" borderId="12" xfId="0" applyNumberFormat="1" applyFill="1" applyBorder="1" applyAlignment="1">
      <alignment horizontal="center"/>
    </xf>
    <xf numFmtId="0" fontId="0" fillId="6" borderId="12" xfId="0" applyFill="1" applyBorder="1" applyAlignment="1">
      <alignment horizontal="center"/>
    </xf>
    <xf numFmtId="2" fontId="0" fillId="0" borderId="0" xfId="0" applyNumberFormat="1" applyAlignment="1">
      <alignment horizontal="center"/>
    </xf>
    <xf numFmtId="168" fontId="0" fillId="0" borderId="0" xfId="0" applyNumberFormat="1" applyAlignment="1">
      <alignment horizontal="center"/>
    </xf>
    <xf numFmtId="167" fontId="0" fillId="0" borderId="0" xfId="0" applyNumberFormat="1" applyAlignment="1">
      <alignment horizontal="center"/>
    </xf>
    <xf numFmtId="2" fontId="0" fillId="0" borderId="0" xfId="0" applyNumberFormat="1" applyAlignment="1">
      <alignment horizontal="center" vertical="center"/>
    </xf>
    <xf numFmtId="168" fontId="0" fillId="0" borderId="0" xfId="0" quotePrefix="1" applyNumberFormat="1" applyAlignment="1">
      <alignment horizontal="center"/>
    </xf>
    <xf numFmtId="167" fontId="0" fillId="0" borderId="0" xfId="0" quotePrefix="1" applyNumberFormat="1" applyAlignment="1">
      <alignment horizontal="center"/>
    </xf>
    <xf numFmtId="0" fontId="7" fillId="0" borderId="0" xfId="0" applyFont="1" applyAlignment="1">
      <alignment horizontal="right" vertical="center"/>
    </xf>
    <xf numFmtId="0" fontId="12" fillId="5" borderId="0" xfId="0" applyFont="1" applyFill="1" applyAlignment="1">
      <alignment vertical="center"/>
    </xf>
    <xf numFmtId="0" fontId="7" fillId="0" borderId="11" xfId="0" applyFont="1" applyBorder="1" applyAlignment="1" applyProtection="1">
      <alignment horizontal="center" vertical="center"/>
      <protection locked="0"/>
    </xf>
    <xf numFmtId="0" fontId="12" fillId="5" borderId="11" xfId="0" applyFont="1" applyFill="1" applyBorder="1" applyAlignment="1">
      <alignment horizontal="center" vertical="center"/>
    </xf>
    <xf numFmtId="0" fontId="12" fillId="5" borderId="0" xfId="0" applyFont="1" applyFill="1" applyAlignment="1">
      <alignment horizontal="center" vertical="center"/>
    </xf>
    <xf numFmtId="166" fontId="12" fillId="5" borderId="0" xfId="0" applyNumberFormat="1" applyFont="1" applyFill="1" applyAlignment="1">
      <alignment horizontal="center" vertical="center"/>
    </xf>
    <xf numFmtId="0" fontId="0" fillId="0" borderId="20" xfId="0" applyBorder="1" applyAlignment="1">
      <alignment horizontal="right" vertical="center"/>
    </xf>
    <xf numFmtId="175" fontId="0" fillId="0" borderId="21" xfId="0" applyNumberFormat="1" applyBorder="1" applyAlignment="1">
      <alignment horizontal="center"/>
    </xf>
    <xf numFmtId="0" fontId="0" fillId="0" borderId="22" xfId="0" applyBorder="1" applyAlignment="1">
      <alignment horizontal="right" vertical="center"/>
    </xf>
    <xf numFmtId="0" fontId="0" fillId="8" borderId="23" xfId="0" applyFill="1" applyBorder="1" applyAlignment="1">
      <alignment horizontal="center"/>
    </xf>
    <xf numFmtId="175" fontId="0" fillId="8" borderId="12" xfId="0" applyNumberFormat="1" applyFill="1" applyBorder="1" applyAlignment="1">
      <alignment horizontal="center"/>
    </xf>
    <xf numFmtId="175" fontId="0" fillId="0" borderId="24" xfId="0" applyNumberFormat="1" applyBorder="1" applyAlignment="1">
      <alignment horizontal="center"/>
    </xf>
    <xf numFmtId="0" fontId="0" fillId="0" borderId="24" xfId="0" applyBorder="1" applyAlignment="1">
      <alignment horizontal="center"/>
    </xf>
    <xf numFmtId="0" fontId="0" fillId="0" borderId="25" xfId="0" applyBorder="1" applyAlignment="1">
      <alignment horizontal="right" vertical="center"/>
    </xf>
    <xf numFmtId="0" fontId="0" fillId="0" borderId="26" xfId="0" applyBorder="1" applyAlignment="1">
      <alignment horizontal="center"/>
    </xf>
    <xf numFmtId="0" fontId="0" fillId="0" borderId="0" xfId="0" applyAlignment="1">
      <alignment horizontal="right" vertical="center" indent="1"/>
    </xf>
    <xf numFmtId="0" fontId="23" fillId="7" borderId="17" xfId="0" applyFont="1" applyFill="1" applyBorder="1" applyAlignment="1">
      <alignment horizontal="center" vertical="center"/>
    </xf>
    <xf numFmtId="168" fontId="0" fillId="0" borderId="0" xfId="0" quotePrefix="1" applyNumberFormat="1" applyAlignment="1">
      <alignment horizontal="center" vertical="center"/>
    </xf>
    <xf numFmtId="0" fontId="0" fillId="0" borderId="0" xfId="0" applyAlignment="1">
      <alignment horizontal="center" vertical="center"/>
    </xf>
    <xf numFmtId="167" fontId="0" fillId="0" borderId="0" xfId="0" quotePrefix="1" applyNumberFormat="1" applyAlignment="1">
      <alignment horizontal="center" vertical="center"/>
    </xf>
    <xf numFmtId="1" fontId="0" fillId="0" borderId="0" xfId="0" applyNumberFormat="1" applyAlignment="1">
      <alignment horizontal="center"/>
    </xf>
    <xf numFmtId="0" fontId="12" fillId="0" borderId="0" xfId="0" applyFont="1" applyAlignment="1">
      <alignment vertical="top" wrapText="1"/>
    </xf>
    <xf numFmtId="176" fontId="7" fillId="0" borderId="0" xfId="0" applyNumberFormat="1" applyFont="1" applyAlignment="1">
      <alignment horizontal="right" vertical="center"/>
    </xf>
    <xf numFmtId="176" fontId="7" fillId="0" borderId="0" xfId="0" applyNumberFormat="1" applyFont="1" applyAlignment="1">
      <alignment vertical="center"/>
    </xf>
    <xf numFmtId="0" fontId="7" fillId="5" borderId="0" xfId="0" applyFont="1" applyFill="1" applyAlignment="1">
      <alignment horizontal="right" vertical="center"/>
    </xf>
    <xf numFmtId="0" fontId="0" fillId="0" borderId="11" xfId="0" applyBorder="1" applyAlignment="1" applyProtection="1">
      <alignment horizontal="center" vertical="center"/>
      <protection locked="0"/>
    </xf>
    <xf numFmtId="0" fontId="0" fillId="0" borderId="11" xfId="0" applyBorder="1" applyAlignment="1">
      <alignment horizontal="center" vertical="center"/>
    </xf>
    <xf numFmtId="0" fontId="3" fillId="0" borderId="0" xfId="0" applyFont="1" applyAlignment="1">
      <alignment horizontal="center" vertical="center" textRotation="90" wrapText="1"/>
    </xf>
    <xf numFmtId="0" fontId="3" fillId="0" borderId="15" xfId="0" applyFont="1" applyBorder="1" applyAlignment="1">
      <alignment vertical="center" wrapText="1"/>
    </xf>
    <xf numFmtId="0" fontId="3" fillId="0" borderId="11" xfId="0" applyFont="1" applyBorder="1" applyAlignment="1" applyProtection="1">
      <alignment horizontal="center" vertical="center"/>
      <protection locked="0"/>
    </xf>
    <xf numFmtId="167" fontId="0" fillId="0" borderId="0" xfId="0" applyNumberFormat="1" applyAlignment="1">
      <alignment horizontal="center" vertical="center"/>
    </xf>
    <xf numFmtId="0" fontId="0" fillId="0" borderId="0" xfId="0" applyAlignment="1">
      <alignment horizontal="left" vertical="center"/>
    </xf>
    <xf numFmtId="0" fontId="5" fillId="5" borderId="0" xfId="0" applyFont="1" applyFill="1" applyAlignment="1">
      <alignment vertical="center"/>
    </xf>
    <xf numFmtId="171" fontId="3" fillId="0" borderId="0" xfId="0" applyNumberFormat="1" applyFont="1" applyAlignment="1">
      <alignment horizontal="center" vertical="center"/>
    </xf>
    <xf numFmtId="2" fontId="3" fillId="0" borderId="0" xfId="0" applyNumberFormat="1" applyFont="1" applyAlignment="1">
      <alignment horizontal="right" vertical="center"/>
    </xf>
    <xf numFmtId="2" fontId="3" fillId="5" borderId="11"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5" fillId="0" borderId="0" xfId="0" applyFont="1" applyAlignment="1">
      <alignment horizontal="left" vertical="center"/>
    </xf>
    <xf numFmtId="0" fontId="3" fillId="0" borderId="27" xfId="0" applyFont="1" applyBorder="1" applyAlignment="1">
      <alignment vertical="center"/>
    </xf>
    <xf numFmtId="0" fontId="3" fillId="5" borderId="28" xfId="0" applyFont="1" applyFill="1" applyBorder="1" applyAlignment="1">
      <alignment vertical="center"/>
    </xf>
    <xf numFmtId="168" fontId="12" fillId="0" borderId="0" xfId="0" applyNumberFormat="1" applyFont="1" applyAlignment="1">
      <alignment horizontal="right" vertical="center"/>
    </xf>
    <xf numFmtId="0" fontId="22" fillId="0" borderId="0" xfId="0" applyFont="1" applyAlignment="1">
      <alignment vertical="center" wrapText="1"/>
    </xf>
    <xf numFmtId="0" fontId="23" fillId="7" borderId="18" xfId="0" applyFont="1" applyFill="1" applyBorder="1" applyAlignment="1">
      <alignment horizontal="center" vertical="center"/>
    </xf>
    <xf numFmtId="0" fontId="23" fillId="7" borderId="19" xfId="0" applyFont="1" applyFill="1" applyBorder="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left" vertical="top" wrapText="1"/>
    </xf>
    <xf numFmtId="166" fontId="5" fillId="0" borderId="0" xfId="0" applyNumberFormat="1" applyFont="1" applyAlignment="1">
      <alignment horizontal="center" textRotation="90"/>
    </xf>
    <xf numFmtId="0" fontId="5" fillId="0" borderId="0" xfId="0" applyFont="1" applyAlignment="1">
      <alignment horizontal="center" textRotation="90"/>
    </xf>
    <xf numFmtId="2" fontId="3" fillId="0" borderId="2" xfId="0" applyNumberFormat="1" applyFont="1" applyBorder="1" applyAlignment="1" applyProtection="1">
      <alignment horizontal="right" vertical="center"/>
      <protection locked="0"/>
    </xf>
    <xf numFmtId="2" fontId="3" fillId="0" borderId="1" xfId="0" applyNumberFormat="1" applyFont="1" applyBorder="1" applyAlignment="1" applyProtection="1">
      <alignment horizontal="right" vertical="center"/>
      <protection locked="0"/>
    </xf>
    <xf numFmtId="171" fontId="3" fillId="0" borderId="0" xfId="0" applyNumberFormat="1" applyFont="1" applyAlignment="1">
      <alignment horizontal="center" vertical="center"/>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2" fontId="3" fillId="0" borderId="2" xfId="0" applyNumberFormat="1" applyFont="1" applyBorder="1" applyAlignment="1">
      <alignment horizontal="right" vertical="center"/>
    </xf>
    <xf numFmtId="174" fontId="3" fillId="0" borderId="1" xfId="0" applyNumberFormat="1" applyFont="1" applyBorder="1" applyAlignment="1" applyProtection="1">
      <alignment horizontal="center" vertical="center"/>
      <protection locked="0"/>
    </xf>
    <xf numFmtId="0" fontId="11" fillId="0" borderId="0" xfId="0" applyFont="1" applyAlignment="1">
      <alignment horizontal="left" vertical="center"/>
    </xf>
    <xf numFmtId="164" fontId="3" fillId="0" borderId="1" xfId="0" applyNumberFormat="1" applyFont="1" applyBorder="1" applyAlignment="1" applyProtection="1">
      <alignment horizontal="center" vertical="center"/>
      <protection locked="0"/>
    </xf>
    <xf numFmtId="4" fontId="3" fillId="0" borderId="1" xfId="0" applyNumberFormat="1" applyFont="1" applyBorder="1" applyAlignment="1" applyProtection="1">
      <alignment horizontal="right" vertical="center"/>
      <protection locked="0"/>
    </xf>
    <xf numFmtId="0" fontId="3" fillId="0" borderId="0" xfId="0" applyFont="1" applyAlignment="1">
      <alignment horizontal="left" vertical="center"/>
    </xf>
    <xf numFmtId="4" fontId="3" fillId="0" borderId="2" xfId="0" applyNumberFormat="1" applyFont="1" applyBorder="1" applyAlignment="1" applyProtection="1">
      <alignment horizontal="right" vertical="center"/>
      <protection locked="0"/>
    </xf>
    <xf numFmtId="4" fontId="3" fillId="0" borderId="1" xfId="0" applyNumberFormat="1" applyFont="1" applyBorder="1" applyAlignment="1" applyProtection="1">
      <alignment horizontal="right" vertical="center"/>
      <protection hidden="1"/>
    </xf>
    <xf numFmtId="0" fontId="3" fillId="0" borderId="2" xfId="0"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4" fontId="3" fillId="0" borderId="1" xfId="0" quotePrefix="1" applyNumberFormat="1" applyFont="1" applyBorder="1" applyAlignment="1" applyProtection="1">
      <alignment horizontal="right" vertical="center"/>
      <protection locked="0"/>
    </xf>
    <xf numFmtId="4" fontId="3" fillId="0" borderId="4" xfId="0" applyNumberFormat="1" applyFont="1" applyBorder="1" applyAlignment="1" applyProtection="1">
      <alignment horizontal="right" vertical="center"/>
      <protection locked="0"/>
    </xf>
    <xf numFmtId="173" fontId="3" fillId="0" borderId="1" xfId="0" applyNumberFormat="1" applyFont="1" applyBorder="1" applyAlignment="1" applyProtection="1">
      <alignment horizontal="right" vertical="center"/>
      <protection hidden="1"/>
    </xf>
    <xf numFmtId="3" fontId="3" fillId="0" borderId="2" xfId="0" applyNumberFormat="1" applyFont="1" applyBorder="1" applyAlignment="1" applyProtection="1">
      <alignment horizontal="right" vertical="center"/>
      <protection hidden="1"/>
    </xf>
    <xf numFmtId="2" fontId="3" fillId="0" borderId="0" xfId="0" applyNumberFormat="1" applyFont="1" applyAlignment="1">
      <alignment horizontal="right" vertical="center"/>
    </xf>
    <xf numFmtId="0" fontId="3" fillId="0" borderId="0" xfId="0" applyFont="1" applyAlignment="1">
      <alignment horizontal="right" vertical="center"/>
    </xf>
    <xf numFmtId="167" fontId="18" fillId="0" borderId="0" xfId="0" applyNumberFormat="1" applyFont="1" applyAlignment="1">
      <alignment horizontal="left" vertical="center"/>
    </xf>
    <xf numFmtId="0" fontId="3" fillId="0" borderId="0" xfId="0" applyFont="1" applyAlignment="1">
      <alignment horizontal="center" vertical="center"/>
    </xf>
    <xf numFmtId="165" fontId="3" fillId="0" borderId="1" xfId="0" applyNumberFormat="1" applyFont="1" applyBorder="1" applyAlignment="1" applyProtection="1">
      <alignment horizontal="right" vertical="center"/>
      <protection locked="0"/>
    </xf>
    <xf numFmtId="177" fontId="3" fillId="0" borderId="1" xfId="0" applyNumberFormat="1" applyFont="1" applyBorder="1" applyAlignment="1" applyProtection="1">
      <alignment horizontal="right" vertical="center"/>
      <protection locked="0"/>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 xfId="0" applyFont="1" applyBorder="1" applyAlignment="1" applyProtection="1">
      <alignment horizontal="left" vertical="center"/>
      <protection hidden="1"/>
    </xf>
    <xf numFmtId="164" fontId="3" fillId="0" borderId="1" xfId="0" applyNumberFormat="1" applyFont="1" applyBorder="1" applyAlignment="1" applyProtection="1">
      <alignment horizontal="center" vertical="center"/>
      <protection hidden="1"/>
    </xf>
    <xf numFmtId="2" fontId="3" fillId="0" borderId="1" xfId="0" applyNumberFormat="1" applyFont="1" applyBorder="1" applyAlignment="1">
      <alignment horizontal="right" vertical="center"/>
    </xf>
    <xf numFmtId="2" fontId="3" fillId="0" borderId="0" xfId="0" applyNumberFormat="1" applyFont="1" applyAlignment="1">
      <alignment horizontal="center" vertical="center"/>
    </xf>
    <xf numFmtId="0" fontId="3" fillId="0" borderId="2" xfId="0" applyFont="1" applyBorder="1" applyAlignment="1" applyProtection="1">
      <alignment horizontal="center" vertical="center"/>
      <protection hidden="1"/>
    </xf>
    <xf numFmtId="2" fontId="3" fillId="0" borderId="15" xfId="0" applyNumberFormat="1" applyFont="1" applyBorder="1" applyAlignment="1">
      <alignment horizontal="center" vertical="center"/>
    </xf>
    <xf numFmtId="171" fontId="3" fillId="0" borderId="15" xfId="0" applyNumberFormat="1" applyFont="1" applyBorder="1" applyAlignment="1">
      <alignment horizontal="center" vertical="center"/>
    </xf>
    <xf numFmtId="172" fontId="3" fillId="0" borderId="0" xfId="0" applyNumberFormat="1" applyFont="1" applyAlignment="1">
      <alignment horizontal="center" vertical="center"/>
    </xf>
    <xf numFmtId="0" fontId="2" fillId="0" borderId="0" xfId="0" applyFont="1" applyAlignment="1">
      <alignment horizontal="center" vertical="center" wrapText="1"/>
    </xf>
    <xf numFmtId="0" fontId="15" fillId="0" borderId="1" xfId="1" applyFont="1" applyBorder="1" applyAlignment="1" applyProtection="1">
      <alignment horizontal="left" vertical="center"/>
      <protection locked="0"/>
    </xf>
    <xf numFmtId="169" fontId="3" fillId="0" borderId="2" xfId="0" applyNumberFormat="1" applyFont="1" applyBorder="1" applyAlignment="1" applyProtection="1">
      <alignment horizontal="left" vertical="center"/>
      <protection locked="0"/>
    </xf>
    <xf numFmtId="0" fontId="3" fillId="0" borderId="0" xfId="0" applyFont="1" applyAlignment="1">
      <alignment horizontal="center" vertical="center" textRotation="90"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174" fontId="3" fillId="0" borderId="1" xfId="0" applyNumberFormat="1" applyFont="1" applyBorder="1" applyAlignment="1">
      <alignment horizontal="center" vertical="center"/>
    </xf>
    <xf numFmtId="0" fontId="3" fillId="0" borderId="2" xfId="0" applyFont="1" applyBorder="1" applyAlignment="1" applyProtection="1">
      <alignment horizontal="left" vertical="center"/>
      <protection hidden="1"/>
    </xf>
    <xf numFmtId="0" fontId="7" fillId="3" borderId="0" xfId="0" applyFont="1" applyFill="1" applyAlignment="1">
      <alignment horizontal="left" vertical="center"/>
    </xf>
    <xf numFmtId="0" fontId="3" fillId="0" borderId="1" xfId="0" applyFont="1" applyBorder="1" applyAlignment="1">
      <alignment horizontal="center" vertical="center"/>
    </xf>
    <xf numFmtId="0" fontId="3" fillId="5" borderId="0" xfId="0" applyFont="1" applyFill="1" applyAlignment="1">
      <alignment horizontal="center" vertical="center"/>
    </xf>
    <xf numFmtId="169" fontId="3" fillId="0" borderId="1" xfId="0" applyNumberFormat="1" applyFont="1" applyBorder="1" applyAlignment="1" applyProtection="1">
      <alignment horizontal="center" vertical="center"/>
      <protection locked="0"/>
    </xf>
    <xf numFmtId="165" fontId="3" fillId="0" borderId="1" xfId="0" applyNumberFormat="1" applyFont="1" applyBorder="1" applyAlignment="1" applyProtection="1">
      <alignment horizontal="right" vertical="center"/>
      <protection hidden="1"/>
    </xf>
    <xf numFmtId="0" fontId="8" fillId="0" borderId="2" xfId="1" applyBorder="1" applyAlignment="1" applyProtection="1">
      <alignment horizontal="left" vertical="center"/>
      <protection locked="0"/>
    </xf>
    <xf numFmtId="0" fontId="3" fillId="0" borderId="0" xfId="0" applyFont="1" applyAlignment="1">
      <alignment horizontal="left" vertical="center" wrapText="1"/>
    </xf>
    <xf numFmtId="170" fontId="3" fillId="0" borderId="1" xfId="0" applyNumberFormat="1" applyFont="1" applyBorder="1" applyAlignment="1" applyProtection="1">
      <alignment horizontal="center" vertical="center"/>
      <protection locked="0"/>
    </xf>
    <xf numFmtId="0" fontId="3" fillId="0" borderId="5"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169" fontId="3" fillId="0" borderId="2" xfId="0" applyNumberFormat="1" applyFont="1" applyBorder="1" applyAlignment="1" applyProtection="1">
      <alignment horizontal="center" vertical="center"/>
      <protection locked="0"/>
    </xf>
  </cellXfs>
  <cellStyles count="2">
    <cellStyle name="Hyperlink" xfId="1" builtinId="8"/>
    <cellStyle name="Normal" xfId="0" builtinId="0"/>
  </cellStyles>
  <dxfs count="124">
    <dxf>
      <fill>
        <patternFill>
          <bgColor theme="9"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3" formatCode="#,##0"/>
    </dxf>
    <dxf>
      <numFmt numFmtId="173" formatCode="#,##0.0000"/>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numFmt numFmtId="3" formatCode="#,##0"/>
    </dxf>
    <dxf>
      <numFmt numFmtId="173" formatCode="#,##0.0000"/>
    </dxf>
    <dxf>
      <fill>
        <patternFill>
          <bgColor theme="5"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9" tint="0.59996337778862885"/>
        </patternFill>
      </fill>
    </dxf>
    <dxf>
      <numFmt numFmtId="3" formatCode="#,##0"/>
    </dxf>
    <dxf>
      <numFmt numFmtId="173" formatCode="#,##0.0000"/>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numFmt numFmtId="173" formatCode="#,##0.0000"/>
    </dxf>
    <dxf>
      <numFmt numFmtId="3" formatCode="#,##0"/>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12.jpeg"/><Relationship Id="rId7" Type="http://schemas.openxmlformats.org/officeDocument/2006/relationships/image" Target="../media/image16.png"/><Relationship Id="rId2" Type="http://schemas.openxmlformats.org/officeDocument/2006/relationships/image" Target="../media/image7.emf"/><Relationship Id="rId1" Type="http://schemas.openxmlformats.org/officeDocument/2006/relationships/image" Target="../media/image11.png"/><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1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7</xdr:col>
      <xdr:colOff>117794</xdr:colOff>
      <xdr:row>37</xdr:row>
      <xdr:rowOff>49242</xdr:rowOff>
    </xdr:from>
    <xdr:to>
      <xdr:col>7</xdr:col>
      <xdr:colOff>968059</xdr:colOff>
      <xdr:row>37</xdr:row>
      <xdr:rowOff>779053</xdr:rowOff>
    </xdr:to>
    <xdr:pic>
      <xdr:nvPicPr>
        <xdr:cNvPr id="13" name="Picture 12">
          <a:extLst>
            <a:ext uri="{FF2B5EF4-FFF2-40B4-BE49-F238E27FC236}">
              <a16:creationId xmlns:a16="http://schemas.microsoft.com/office/drawing/2014/main" id="{FCC646E7-180C-4461-874E-B8ACF478E3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714434" y="8781762"/>
          <a:ext cx="854075" cy="724096"/>
        </a:xfrm>
        <a:prstGeom prst="rect">
          <a:avLst/>
        </a:prstGeom>
        <a:noFill/>
        <a:ln>
          <a:noFill/>
        </a:ln>
      </xdr:spPr>
    </xdr:pic>
    <xdr:clientData/>
  </xdr:twoCellAnchor>
  <xdr:twoCellAnchor editAs="oneCell">
    <xdr:from>
      <xdr:col>5</xdr:col>
      <xdr:colOff>20605</xdr:colOff>
      <xdr:row>36</xdr:row>
      <xdr:rowOff>15239</xdr:rowOff>
    </xdr:from>
    <xdr:to>
      <xdr:col>5</xdr:col>
      <xdr:colOff>1050901</xdr:colOff>
      <xdr:row>37</xdr:row>
      <xdr:rowOff>1270</xdr:rowOff>
    </xdr:to>
    <xdr:pic>
      <xdr:nvPicPr>
        <xdr:cNvPr id="14" name="Picture 13">
          <a:extLst>
            <a:ext uri="{FF2B5EF4-FFF2-40B4-BE49-F238E27FC236}">
              <a16:creationId xmlns:a16="http://schemas.microsoft.com/office/drawing/2014/main" id="{216857E7-44CB-4CBE-AB07-957D2E8EC85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4564" b="7492"/>
        <a:stretch>
          <a:fillRect/>
        </a:stretch>
      </xdr:blipFill>
      <xdr:spPr bwMode="auto">
        <a:xfrm>
          <a:off x="5755925" y="9814559"/>
          <a:ext cx="1022676" cy="797561"/>
        </a:xfrm>
        <a:prstGeom prst="rect">
          <a:avLst/>
        </a:prstGeom>
        <a:noFill/>
        <a:ln>
          <a:noFill/>
        </a:ln>
      </xdr:spPr>
    </xdr:pic>
    <xdr:clientData/>
  </xdr:twoCellAnchor>
  <xdr:twoCellAnchor editAs="oneCell">
    <xdr:from>
      <xdr:col>5</xdr:col>
      <xdr:colOff>13476</xdr:colOff>
      <xdr:row>32</xdr:row>
      <xdr:rowOff>22073</xdr:rowOff>
    </xdr:from>
    <xdr:to>
      <xdr:col>5</xdr:col>
      <xdr:colOff>781049</xdr:colOff>
      <xdr:row>33</xdr:row>
      <xdr:rowOff>403</xdr:rowOff>
    </xdr:to>
    <xdr:pic>
      <xdr:nvPicPr>
        <xdr:cNvPr id="15" name="Picture 14">
          <a:extLst>
            <a:ext uri="{FF2B5EF4-FFF2-40B4-BE49-F238E27FC236}">
              <a16:creationId xmlns:a16="http://schemas.microsoft.com/office/drawing/2014/main" id="{8E362FC5-82A6-40C9-828E-4D3B5D503B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48796" y="6529553"/>
          <a:ext cx="779003" cy="784145"/>
        </a:xfrm>
        <a:prstGeom prst="rect">
          <a:avLst/>
        </a:prstGeom>
        <a:ln>
          <a:noFill/>
        </a:ln>
      </xdr:spPr>
    </xdr:pic>
    <xdr:clientData/>
  </xdr:twoCellAnchor>
  <xdr:twoCellAnchor editAs="oneCell">
    <xdr:from>
      <xdr:col>5</xdr:col>
      <xdr:colOff>11396</xdr:colOff>
      <xdr:row>35</xdr:row>
      <xdr:rowOff>12044</xdr:rowOff>
    </xdr:from>
    <xdr:to>
      <xdr:col>5</xdr:col>
      <xdr:colOff>949769</xdr:colOff>
      <xdr:row>36</xdr:row>
      <xdr:rowOff>2540</xdr:rowOff>
    </xdr:to>
    <xdr:pic>
      <xdr:nvPicPr>
        <xdr:cNvPr id="16" name="Picture 15">
          <a:extLst>
            <a:ext uri="{FF2B5EF4-FFF2-40B4-BE49-F238E27FC236}">
              <a16:creationId xmlns:a16="http://schemas.microsoft.com/office/drawing/2014/main" id="{013F1529-6392-4792-A198-309EB62024A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746716" y="8988404"/>
          <a:ext cx="938373" cy="805836"/>
        </a:xfrm>
        <a:prstGeom prst="rect">
          <a:avLst/>
        </a:prstGeom>
        <a:noFill/>
        <a:ln>
          <a:noFill/>
        </a:ln>
      </xdr:spPr>
    </xdr:pic>
    <xdr:clientData/>
  </xdr:twoCellAnchor>
  <xdr:twoCellAnchor editAs="oneCell">
    <xdr:from>
      <xdr:col>5</xdr:col>
      <xdr:colOff>15364</xdr:colOff>
      <xdr:row>33</xdr:row>
      <xdr:rowOff>10854</xdr:rowOff>
    </xdr:from>
    <xdr:to>
      <xdr:col>5</xdr:col>
      <xdr:colOff>797662</xdr:colOff>
      <xdr:row>34</xdr:row>
      <xdr:rowOff>2540</xdr:rowOff>
    </xdr:to>
    <xdr:pic>
      <xdr:nvPicPr>
        <xdr:cNvPr id="17" name="Picture 16" descr="Logo&#10;&#10;Description automatically generated">
          <a:extLst>
            <a:ext uri="{FF2B5EF4-FFF2-40B4-BE49-F238E27FC236}">
              <a16:creationId xmlns:a16="http://schemas.microsoft.com/office/drawing/2014/main" id="{3CDE450C-FD7E-4DDE-A9D3-C98C10D0BB6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750684" y="7341294"/>
          <a:ext cx="782298" cy="807026"/>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7</xdr:col>
          <xdr:colOff>19050</xdr:colOff>
          <xdr:row>31</xdr:row>
          <xdr:rowOff>15240</xdr:rowOff>
        </xdr:from>
        <xdr:to>
          <xdr:col>7</xdr:col>
          <xdr:colOff>1447800</xdr:colOff>
          <xdr:row>32</xdr:row>
          <xdr:rowOff>19050</xdr:rowOff>
        </xdr:to>
        <xdr:pic>
          <xdr:nvPicPr>
            <xdr:cNvPr id="18" name="Picture 17">
              <a:extLst>
                <a:ext uri="{FF2B5EF4-FFF2-40B4-BE49-F238E27FC236}">
                  <a16:creationId xmlns:a16="http://schemas.microsoft.com/office/drawing/2014/main" id="{8CED49AF-EFE4-349A-25B5-FC2FC9108161}"/>
                </a:ext>
              </a:extLst>
            </xdr:cNvPr>
            <xdr:cNvPicPr>
              <a:picLocks noChangeAspect="1" noChangeArrowheads="1"/>
              <a:extLst>
                <a:ext uri="{84589F7E-364E-4C9E-8A38-B11213B215E9}">
                  <a14:cameraTool cellRange="Logo" spid="_x0000_s1753"/>
                </a:ext>
              </a:extLst>
            </xdr:cNvPicPr>
          </xdr:nvPicPr>
          <xdr:blipFill>
            <a:blip xmlns:r="http://schemas.openxmlformats.org/officeDocument/2006/relationships" r:embed="rId6"/>
            <a:srcRect/>
            <a:stretch>
              <a:fillRect/>
            </a:stretch>
          </xdr:blipFill>
          <xdr:spPr bwMode="auto">
            <a:xfrm>
              <a:off x="7486650" y="5644515"/>
              <a:ext cx="1428750" cy="8191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5</xdr:col>
      <xdr:colOff>15240</xdr:colOff>
      <xdr:row>37</xdr:row>
      <xdr:rowOff>162560</xdr:rowOff>
    </xdr:from>
    <xdr:to>
      <xdr:col>5</xdr:col>
      <xdr:colOff>1388151</xdr:colOff>
      <xdr:row>37</xdr:row>
      <xdr:rowOff>648903</xdr:rowOff>
    </xdr:to>
    <xdr:pic>
      <xdr:nvPicPr>
        <xdr:cNvPr id="3" name="Picture 2">
          <a:extLst>
            <a:ext uri="{FF2B5EF4-FFF2-40B4-BE49-F238E27FC236}">
              <a16:creationId xmlns:a16="http://schemas.microsoft.com/office/drawing/2014/main" id="{B3E5485B-CC81-4102-81C8-CCF46FDE9D9E}"/>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5750560" y="10784840"/>
          <a:ext cx="1367196" cy="486343"/>
        </a:xfrm>
        <a:prstGeom prst="rect">
          <a:avLst/>
        </a:prstGeom>
      </xdr:spPr>
    </xdr:pic>
    <xdr:clientData/>
  </xdr:twoCellAnchor>
  <xdr:twoCellAnchor editAs="oneCell">
    <xdr:from>
      <xdr:col>5</xdr:col>
      <xdr:colOff>17780</xdr:colOff>
      <xdr:row>30</xdr:row>
      <xdr:rowOff>160020</xdr:rowOff>
    </xdr:from>
    <xdr:to>
      <xdr:col>5</xdr:col>
      <xdr:colOff>896620</xdr:colOff>
      <xdr:row>32</xdr:row>
      <xdr:rowOff>18456</xdr:rowOff>
    </xdr:to>
    <xdr:pic>
      <xdr:nvPicPr>
        <xdr:cNvPr id="2" name="Picture 1">
          <a:extLst>
            <a:ext uri="{FF2B5EF4-FFF2-40B4-BE49-F238E27FC236}">
              <a16:creationId xmlns:a16="http://schemas.microsoft.com/office/drawing/2014/main" id="{73F0C9AA-9D4E-4F91-B5AE-1539C5546C70}"/>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5753100" y="5661660"/>
          <a:ext cx="871220" cy="87189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31</xdr:col>
      <xdr:colOff>173990</xdr:colOff>
      <xdr:row>55</xdr:row>
      <xdr:rowOff>86360</xdr:rowOff>
    </xdr:from>
    <xdr:ext cx="712568" cy="259080"/>
    <xdr:pic>
      <xdr:nvPicPr>
        <xdr:cNvPr id="2" name="Picture 1">
          <a:extLst>
            <a:ext uri="{FF2B5EF4-FFF2-40B4-BE49-F238E27FC236}">
              <a16:creationId xmlns:a16="http://schemas.microsoft.com/office/drawing/2014/main" id="{7025A697-6395-4B77-9310-FC7ABC835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9005" y="9203690"/>
          <a:ext cx="712568" cy="259080"/>
        </a:xfrm>
        <a:prstGeom prst="rect">
          <a:avLst/>
        </a:prstGeom>
      </xdr:spPr>
    </xdr:pic>
    <xdr:clientData/>
  </xdr:oneCellAnchor>
  <xdr:oneCellAnchor>
    <xdr:from>
      <xdr:col>31</xdr:col>
      <xdr:colOff>154940</xdr:colOff>
      <xdr:row>101</xdr:row>
      <xdr:rowOff>73660</xdr:rowOff>
    </xdr:from>
    <xdr:ext cx="712568" cy="259080"/>
    <xdr:pic>
      <xdr:nvPicPr>
        <xdr:cNvPr id="3" name="Picture 2">
          <a:extLst>
            <a:ext uri="{FF2B5EF4-FFF2-40B4-BE49-F238E27FC236}">
              <a16:creationId xmlns:a16="http://schemas.microsoft.com/office/drawing/2014/main" id="{B267A81D-1F78-4785-98FA-A7EE66B1E6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6940" y="1798701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55880</xdr:colOff>
          <xdr:row>3</xdr:row>
          <xdr:rowOff>170730</xdr:rowOff>
        </xdr:to>
        <xdr:pic>
          <xdr:nvPicPr>
            <xdr:cNvPr id="4" name="Picture 3">
              <a:extLst>
                <a:ext uri="{FF2B5EF4-FFF2-40B4-BE49-F238E27FC236}">
                  <a16:creationId xmlns:a16="http://schemas.microsoft.com/office/drawing/2014/main" id="{24600BE9-0100-40AA-884F-FF23958C06E4}"/>
                </a:ext>
              </a:extLst>
            </xdr:cNvPr>
            <xdr:cNvPicPr>
              <a:picLocks noChangeAspect="1" noChangeArrowheads="1"/>
              <a:extLst>
                <a:ext uri="{84589F7E-364E-4C9E-8A38-B11213B215E9}">
                  <a14:cameraTool cellRange="Logo" spid="_x0000_s15583"/>
                </a:ext>
              </a:extLst>
            </xdr:cNvPicPr>
          </xdr:nvPicPr>
          <xdr:blipFill>
            <a:blip xmlns:r="http://schemas.openxmlformats.org/officeDocument/2006/relationships" r:embed="rId2"/>
            <a:srcRect/>
            <a:stretch>
              <a:fillRect/>
            </a:stretch>
          </xdr:blipFill>
          <xdr:spPr bwMode="auto">
            <a:xfrm>
              <a:off x="1" y="0"/>
              <a:ext cx="1333499" cy="75747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0</xdr:row>
          <xdr:rowOff>0</xdr:rowOff>
        </xdr:from>
        <xdr:to>
          <xdr:col>53</xdr:col>
          <xdr:colOff>172720</xdr:colOff>
          <xdr:row>3</xdr:row>
          <xdr:rowOff>174768</xdr:rowOff>
        </xdr:to>
        <xdr:pic>
          <xdr:nvPicPr>
            <xdr:cNvPr id="5" name="Picture 4">
              <a:extLst>
                <a:ext uri="{FF2B5EF4-FFF2-40B4-BE49-F238E27FC236}">
                  <a16:creationId xmlns:a16="http://schemas.microsoft.com/office/drawing/2014/main" id="{29CA63A5-8DE4-4DBD-BDC9-CCF133B89892}"/>
                </a:ext>
              </a:extLst>
            </xdr:cNvPr>
            <xdr:cNvPicPr>
              <a:picLocks noChangeAspect="1" noChangeArrowheads="1"/>
              <a:extLst>
                <a:ext uri="{84589F7E-364E-4C9E-8A38-B11213B215E9}">
                  <a14:cameraTool cellRange="Logo" spid="_x0000_s15584"/>
                </a:ext>
              </a:extLst>
            </xdr:cNvPicPr>
          </xdr:nvPicPr>
          <xdr:blipFill>
            <a:blip xmlns:r="http://schemas.openxmlformats.org/officeDocument/2006/relationships" r:embed="rId2"/>
            <a:srcRect/>
            <a:stretch>
              <a:fillRect/>
            </a:stretch>
          </xdr:blipFill>
          <xdr:spPr bwMode="auto">
            <a:xfrm>
              <a:off x="14084300" y="0"/>
              <a:ext cx="1308100" cy="751983"/>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31</xdr:col>
      <xdr:colOff>136525</xdr:colOff>
      <xdr:row>147</xdr:row>
      <xdr:rowOff>59690</xdr:rowOff>
    </xdr:from>
    <xdr:ext cx="712568" cy="259080"/>
    <xdr:pic>
      <xdr:nvPicPr>
        <xdr:cNvPr id="6" name="Picture 5">
          <a:extLst>
            <a:ext uri="{FF2B5EF4-FFF2-40B4-BE49-F238E27FC236}">
              <a16:creationId xmlns:a16="http://schemas.microsoft.com/office/drawing/2014/main" id="{D57C8657-12B8-4AB2-BB16-9436EEE2B9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71540" y="26468705"/>
          <a:ext cx="712568" cy="259080"/>
        </a:xfrm>
        <a:prstGeom prst="rect">
          <a:avLst/>
        </a:prstGeom>
      </xdr:spPr>
    </xdr:pic>
    <xdr:clientData/>
  </xdr:oneCellAnchor>
  <xdr:twoCellAnchor editAs="oneCell">
    <xdr:from>
      <xdr:col>72</xdr:col>
      <xdr:colOff>78740</xdr:colOff>
      <xdr:row>53</xdr:row>
      <xdr:rowOff>60959</xdr:rowOff>
    </xdr:from>
    <xdr:to>
      <xdr:col>81</xdr:col>
      <xdr:colOff>155633</xdr:colOff>
      <xdr:row>62</xdr:row>
      <xdr:rowOff>17548</xdr:rowOff>
    </xdr:to>
    <xdr:pic>
      <xdr:nvPicPr>
        <xdr:cNvPr id="7" name="Picture 6">
          <a:extLst>
            <a:ext uri="{FF2B5EF4-FFF2-40B4-BE49-F238E27FC236}">
              <a16:creationId xmlns:a16="http://schemas.microsoft.com/office/drawing/2014/main" id="{1AF4F9EB-A9CE-48A3-AFC7-DBDBECD85AD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023090" y="8830309"/>
          <a:ext cx="1791393" cy="1654579"/>
        </a:xfrm>
        <a:prstGeom prst="rect">
          <a:avLst/>
        </a:prstGeom>
      </xdr:spPr>
    </xdr:pic>
    <xdr:clientData/>
  </xdr:twoCellAnchor>
  <xdr:twoCellAnchor editAs="oneCell">
    <xdr:from>
      <xdr:col>70</xdr:col>
      <xdr:colOff>57150</xdr:colOff>
      <xdr:row>64</xdr:row>
      <xdr:rowOff>53975</xdr:rowOff>
    </xdr:from>
    <xdr:to>
      <xdr:col>84</xdr:col>
      <xdr:colOff>59228</xdr:colOff>
      <xdr:row>73</xdr:row>
      <xdr:rowOff>37811</xdr:rowOff>
    </xdr:to>
    <xdr:pic>
      <xdr:nvPicPr>
        <xdr:cNvPr id="8" name="Picture 7">
          <a:extLst>
            <a:ext uri="{FF2B5EF4-FFF2-40B4-BE49-F238E27FC236}">
              <a16:creationId xmlns:a16="http://schemas.microsoft.com/office/drawing/2014/main" id="{FF66F27F-4930-4C09-9F69-ABB8DD5ADF5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6922750" y="34737675"/>
          <a:ext cx="2676698" cy="1695796"/>
        </a:xfrm>
        <a:prstGeom prst="rect">
          <a:avLst/>
        </a:prstGeom>
      </xdr:spPr>
    </xdr:pic>
    <xdr:clientData/>
  </xdr:twoCellAnchor>
  <xdr:twoCellAnchor editAs="oneCell">
    <xdr:from>
      <xdr:col>48</xdr:col>
      <xdr:colOff>60958</xdr:colOff>
      <xdr:row>82</xdr:row>
      <xdr:rowOff>123820</xdr:rowOff>
    </xdr:from>
    <xdr:to>
      <xdr:col>57</xdr:col>
      <xdr:colOff>132081</xdr:colOff>
      <xdr:row>96</xdr:row>
      <xdr:rowOff>172516</xdr:rowOff>
    </xdr:to>
    <xdr:pic>
      <xdr:nvPicPr>
        <xdr:cNvPr id="9" name="Picture 8">
          <a:extLst>
            <a:ext uri="{FF2B5EF4-FFF2-40B4-BE49-F238E27FC236}">
              <a16:creationId xmlns:a16="http://schemas.microsoft.com/office/drawing/2014/main" id="{766A80A6-8E73-4D94-9A47-46BF6B85E30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363458" y="14227170"/>
          <a:ext cx="1797053" cy="2700456"/>
        </a:xfrm>
        <a:prstGeom prst="rect">
          <a:avLst/>
        </a:prstGeom>
      </xdr:spPr>
    </xdr:pic>
    <xdr:clientData/>
  </xdr:twoCellAnchor>
  <xdr:twoCellAnchor editAs="oneCell">
    <xdr:from>
      <xdr:col>59</xdr:col>
      <xdr:colOff>13972</xdr:colOff>
      <xdr:row>82</xdr:row>
      <xdr:rowOff>123195</xdr:rowOff>
    </xdr:from>
    <xdr:to>
      <xdr:col>71</xdr:col>
      <xdr:colOff>21474</xdr:colOff>
      <xdr:row>95</xdr:row>
      <xdr:rowOff>38624</xdr:rowOff>
    </xdr:to>
    <xdr:pic>
      <xdr:nvPicPr>
        <xdr:cNvPr id="10" name="Picture 9">
          <a:extLst>
            <a:ext uri="{FF2B5EF4-FFF2-40B4-BE49-F238E27FC236}">
              <a16:creationId xmlns:a16="http://schemas.microsoft.com/office/drawing/2014/main" id="{6C29B651-29CF-4F61-B524-79A5E6E46BA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11972" y="14226545"/>
          <a:ext cx="2355732" cy="2391929"/>
        </a:xfrm>
        <a:prstGeom prst="rect">
          <a:avLst/>
        </a:prstGeom>
      </xdr:spPr>
    </xdr:pic>
    <xdr:clientData/>
  </xdr:twoCellAnchor>
  <xdr:twoCellAnchor editAs="oneCell">
    <xdr:from>
      <xdr:col>72</xdr:col>
      <xdr:colOff>158867</xdr:colOff>
      <xdr:row>82</xdr:row>
      <xdr:rowOff>67319</xdr:rowOff>
    </xdr:from>
    <xdr:to>
      <xdr:col>83</xdr:col>
      <xdr:colOff>15873</xdr:colOff>
      <xdr:row>97</xdr:row>
      <xdr:rowOff>169546</xdr:rowOff>
    </xdr:to>
    <xdr:pic>
      <xdr:nvPicPr>
        <xdr:cNvPr id="11" name="Picture 10">
          <a:extLst>
            <a:ext uri="{FF2B5EF4-FFF2-40B4-BE49-F238E27FC236}">
              <a16:creationId xmlns:a16="http://schemas.microsoft.com/office/drawing/2014/main" id="{6FEF4629-7A72-41F3-8E97-F64A89AB1A2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103217" y="14170669"/>
          <a:ext cx="1946791" cy="29711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32</xdr:col>
      <xdr:colOff>153035</xdr:colOff>
      <xdr:row>56</xdr:row>
      <xdr:rowOff>82550</xdr:rowOff>
    </xdr:from>
    <xdr:ext cx="712568" cy="259080"/>
    <xdr:pic>
      <xdr:nvPicPr>
        <xdr:cNvPr id="7" name="Picture 6">
          <a:extLst>
            <a:ext uri="{FF2B5EF4-FFF2-40B4-BE49-F238E27FC236}">
              <a16:creationId xmlns:a16="http://schemas.microsoft.com/office/drawing/2014/main" id="{A6BCD5CF-C0FD-478A-9C4D-0A31BB01F0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5835" y="8978900"/>
          <a:ext cx="712568" cy="259080"/>
        </a:xfrm>
        <a:prstGeom prst="rect">
          <a:avLst/>
        </a:prstGeom>
      </xdr:spPr>
    </xdr:pic>
    <xdr:clientData/>
  </xdr:oneCellAnchor>
  <xdr:oneCellAnchor>
    <xdr:from>
      <xdr:col>32</xdr:col>
      <xdr:colOff>172085</xdr:colOff>
      <xdr:row>103</xdr:row>
      <xdr:rowOff>88900</xdr:rowOff>
    </xdr:from>
    <xdr:ext cx="712568" cy="259080"/>
    <xdr:pic>
      <xdr:nvPicPr>
        <xdr:cNvPr id="8" name="Picture 7">
          <a:extLst>
            <a:ext uri="{FF2B5EF4-FFF2-40B4-BE49-F238E27FC236}">
              <a16:creationId xmlns:a16="http://schemas.microsoft.com/office/drawing/2014/main" id="{CD4F1396-3E0B-4A94-A4B2-7DFB7D1DF7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64885" y="1795780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22225</xdr:colOff>
          <xdr:row>4</xdr:row>
          <xdr:rowOff>499</xdr:rowOff>
        </xdr:to>
        <xdr:pic>
          <xdr:nvPicPr>
            <xdr:cNvPr id="6" name="Picture 5">
              <a:extLst>
                <a:ext uri="{FF2B5EF4-FFF2-40B4-BE49-F238E27FC236}">
                  <a16:creationId xmlns:a16="http://schemas.microsoft.com/office/drawing/2014/main" id="{9AF74BBC-3622-FABE-A6B3-DB1731FB9BB0}"/>
                </a:ext>
              </a:extLst>
            </xdr:cNvPr>
            <xdr:cNvPicPr>
              <a:picLocks noChangeAspect="1" noChangeArrowheads="1"/>
              <a:extLst>
                <a:ext uri="{84589F7E-364E-4C9E-8A38-B11213B215E9}">
                  <a14:cameraTool cellRange="Logo" spid="_x0000_s12611"/>
                </a:ext>
              </a:extLst>
            </xdr:cNvPicPr>
          </xdr:nvPicPr>
          <xdr:blipFill>
            <a:blip xmlns:r="http://schemas.openxmlformats.org/officeDocument/2006/relationships" r:embed="rId2"/>
            <a:srcRect/>
            <a:stretch>
              <a:fillRect/>
            </a:stretch>
          </xdr:blipFill>
          <xdr:spPr bwMode="auto">
            <a:xfrm>
              <a:off x="0" y="0"/>
              <a:ext cx="1320800" cy="7624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0</xdr:row>
          <xdr:rowOff>0</xdr:rowOff>
        </xdr:from>
        <xdr:to>
          <xdr:col>49</xdr:col>
          <xdr:colOff>171450</xdr:colOff>
          <xdr:row>3</xdr:row>
          <xdr:rowOff>174608</xdr:rowOff>
        </xdr:to>
        <xdr:pic>
          <xdr:nvPicPr>
            <xdr:cNvPr id="12" name="Picture 11">
              <a:extLst>
                <a:ext uri="{FF2B5EF4-FFF2-40B4-BE49-F238E27FC236}">
                  <a16:creationId xmlns:a16="http://schemas.microsoft.com/office/drawing/2014/main" id="{D1E5CCA8-3E68-0757-C55B-5F5B70AE6616}"/>
                </a:ext>
              </a:extLst>
            </xdr:cNvPr>
            <xdr:cNvPicPr>
              <a:picLocks noChangeAspect="1" noChangeArrowheads="1"/>
              <a:extLst>
                <a:ext uri="{84589F7E-364E-4C9E-8A38-B11213B215E9}">
                  <a14:cameraTool cellRange="Logo" spid="_x0000_s12612"/>
                </a:ext>
              </a:extLst>
            </xdr:cNvPicPr>
          </xdr:nvPicPr>
          <xdr:blipFill>
            <a:blip xmlns:r="http://schemas.openxmlformats.org/officeDocument/2006/relationships" r:embed="rId2"/>
            <a:srcRect/>
            <a:stretch>
              <a:fillRect/>
            </a:stretch>
          </xdr:blipFill>
          <xdr:spPr bwMode="auto">
            <a:xfrm>
              <a:off x="7258050" y="0"/>
              <a:ext cx="1314450" cy="75563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autoFilter ref="D1:D10" xr:uid="{4350EFB0-EACE-4F2E-965F-30EBADAB0D63}"/>
  <sortState xmlns:xlrd2="http://schemas.microsoft.com/office/spreadsheetml/2017/richdata2" ref="D2:D10">
    <sortCondition ref="D1:D10"/>
  </sortState>
  <tableColumns count="1">
    <tableColumn id="1" xr3:uid="{20635FEE-B87A-4613-8116-D42DBA41BC7B}"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9" totalsRowShown="0">
  <autoFilter ref="F1:F9" xr:uid="{6939741E-8EC4-48CA-B62A-CDE619601AF9}"/>
  <sortState xmlns:xlrd2="http://schemas.microsoft.com/office/spreadsheetml/2017/richdata2" ref="F2:F9">
    <sortCondition ref="F1:F9"/>
  </sortState>
  <tableColumns count="1">
    <tableColumn id="1" xr3:uid="{FCA45FDF-4BF6-485F-9343-A0FC0251070A}"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4" totalsRowShown="0">
  <autoFilter ref="H1:H4" xr:uid="{2397A227-8DCB-4BDE-A6B8-65F88654921D}"/>
  <tableColumns count="1">
    <tableColumn id="1" xr3:uid="{027BD434-05A1-4059-97D8-98CB878E91EF}"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onse" displayName="T_Response" ref="J1:J24" totalsRowShown="0">
  <autoFilter ref="J1:J24" xr:uid="{88C10C78-AF29-47BA-9C97-B74BAA8C7E1E}"/>
  <tableColumns count="1">
    <tableColumn id="1" xr3:uid="{C70FD3B5-6EE9-47D3-96F9-BC5D876984C6}"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AE5DF7C-576A-45B0-8017-EDB47C1D61C4}" name="Table810" displayName="Table810" ref="B11:B14" totalsRowShown="0" headerRowDxfId="123" dataDxfId="122">
  <autoFilter ref="B11:B14" xr:uid="{2AE5DF7C-576A-45B0-8017-EDB47C1D61C4}"/>
  <tableColumns count="1">
    <tableColumn id="1" xr3:uid="{EA0DEB79-AEAB-4844-A41B-D9751BD1EA2C}" name="Acceptance Table" dataDxfId="12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S38"/>
  <sheetViews>
    <sheetView showGridLines="0" zoomScaleNormal="100" workbookViewId="0">
      <selection activeCell="F14" sqref="F14"/>
    </sheetView>
  </sheetViews>
  <sheetFormatPr defaultRowHeight="14.4" x14ac:dyDescent="0.3"/>
  <cols>
    <col min="1" max="1" width="28.44140625" bestFit="1" customWidth="1"/>
    <col min="2" max="2" width="30.77734375" customWidth="1"/>
    <col min="3" max="3" width="4.77734375" customWidth="1"/>
    <col min="4" max="4" width="23.33203125" bestFit="1" customWidth="1"/>
    <col min="5" max="5" width="3.77734375" customWidth="1"/>
    <col min="6" max="6" width="20.77734375" customWidth="1"/>
    <col min="7" max="7" width="4.5546875" bestFit="1" customWidth="1"/>
    <col min="8" max="8" width="22.21875" customWidth="1"/>
    <col min="9" max="9" width="3.77734375" customWidth="1"/>
    <col min="10" max="10" width="72.6640625" bestFit="1" customWidth="1"/>
    <col min="11" max="11" width="15.77734375" customWidth="1"/>
    <col min="12" max="12" width="23.33203125" bestFit="1" customWidth="1"/>
    <col min="13" max="13" width="20.44140625" bestFit="1" customWidth="1"/>
    <col min="14" max="14" width="14.44140625" bestFit="1" customWidth="1"/>
    <col min="15" max="15" width="20.44140625" bestFit="1" customWidth="1"/>
    <col min="16" max="16" width="20.44140625" customWidth="1"/>
    <col min="17" max="17" width="25" bestFit="1" customWidth="1"/>
    <col min="18" max="19" width="16.109375" bestFit="1" customWidth="1"/>
  </cols>
  <sheetData>
    <row r="1" spans="1:19" x14ac:dyDescent="0.3">
      <c r="A1" s="143" t="s">
        <v>296</v>
      </c>
      <c r="B1" s="144"/>
      <c r="D1" t="s">
        <v>14</v>
      </c>
      <c r="F1" t="s">
        <v>22</v>
      </c>
      <c r="H1" t="s">
        <v>38</v>
      </c>
      <c r="J1" t="s">
        <v>47</v>
      </c>
      <c r="K1">
        <v>1</v>
      </c>
      <c r="L1" s="117" t="s">
        <v>183</v>
      </c>
      <c r="M1" s="117" t="s">
        <v>307</v>
      </c>
      <c r="N1" s="117" t="s">
        <v>94</v>
      </c>
      <c r="O1" s="117" t="s">
        <v>158</v>
      </c>
      <c r="P1" s="117" t="s">
        <v>381</v>
      </c>
      <c r="Q1" s="117" t="s">
        <v>96</v>
      </c>
      <c r="R1" s="117" t="s">
        <v>93</v>
      </c>
      <c r="S1" s="117" t="s">
        <v>95</v>
      </c>
    </row>
    <row r="2" spans="1:19" x14ac:dyDescent="0.3">
      <c r="A2" s="107" t="s">
        <v>297</v>
      </c>
      <c r="B2" s="108">
        <f>EDATE(F$13,B3)</f>
        <v>46661</v>
      </c>
      <c r="D2" t="s">
        <v>15</v>
      </c>
      <c r="F2" t="s">
        <v>210</v>
      </c>
      <c r="H2" t="s">
        <v>110</v>
      </c>
      <c r="J2" t="s">
        <v>49</v>
      </c>
      <c r="K2">
        <v>2</v>
      </c>
      <c r="L2" s="62" t="s">
        <v>4</v>
      </c>
      <c r="M2" s="98">
        <v>1</v>
      </c>
      <c r="N2" s="95">
        <v>1.1000000000000001</v>
      </c>
      <c r="O2" s="95">
        <v>1.1000000000000001</v>
      </c>
      <c r="P2" s="98">
        <v>1.1000000000000001</v>
      </c>
      <c r="Q2" s="95">
        <v>1.2</v>
      </c>
      <c r="R2" s="95">
        <v>1.1000000000000001</v>
      </c>
      <c r="S2" s="98">
        <v>1.1000000000000001</v>
      </c>
    </row>
    <row r="3" spans="1:19" x14ac:dyDescent="0.3">
      <c r="A3" s="109" t="s">
        <v>298</v>
      </c>
      <c r="B3" s="110">
        <v>13</v>
      </c>
      <c r="D3" t="s">
        <v>19</v>
      </c>
      <c r="F3" t="s">
        <v>211</v>
      </c>
      <c r="H3" t="s">
        <v>111</v>
      </c>
      <c r="J3" t="s">
        <v>418</v>
      </c>
      <c r="K3">
        <v>3</v>
      </c>
      <c r="L3" s="62" t="s">
        <v>5</v>
      </c>
      <c r="M3" s="98">
        <v>6.02</v>
      </c>
      <c r="N3" s="95">
        <v>4.1100000000000003</v>
      </c>
      <c r="O3" s="95">
        <v>4.1399999999999997</v>
      </c>
      <c r="P3" s="98">
        <v>4.12</v>
      </c>
      <c r="Q3" s="95">
        <v>5.7</v>
      </c>
      <c r="R3" s="95">
        <v>4.24</v>
      </c>
      <c r="S3" s="98">
        <v>4.21</v>
      </c>
    </row>
    <row r="4" spans="1:19" x14ac:dyDescent="0.3">
      <c r="A4" s="109" t="s">
        <v>299</v>
      </c>
      <c r="B4" s="111"/>
      <c r="D4" t="s">
        <v>17</v>
      </c>
      <c r="F4" t="s">
        <v>104</v>
      </c>
      <c r="H4" t="s">
        <v>188</v>
      </c>
      <c r="J4" t="s">
        <v>48</v>
      </c>
      <c r="K4">
        <v>4</v>
      </c>
      <c r="L4" s="62" t="s">
        <v>6</v>
      </c>
      <c r="M4" s="98">
        <v>7.68</v>
      </c>
      <c r="N4" s="95">
        <v>5.01</v>
      </c>
      <c r="O4" s="95">
        <v>5.0599999999999996</v>
      </c>
      <c r="P4" s="98">
        <v>5.05</v>
      </c>
      <c r="Q4" s="95">
        <v>7.21</v>
      </c>
      <c r="R4" s="95">
        <v>5.3</v>
      </c>
      <c r="S4" s="98">
        <v>5.24</v>
      </c>
    </row>
    <row r="5" spans="1:19" x14ac:dyDescent="0.3">
      <c r="A5" s="109" t="s">
        <v>300</v>
      </c>
      <c r="B5" s="110" t="s">
        <v>327</v>
      </c>
      <c r="D5" t="s">
        <v>16</v>
      </c>
      <c r="F5" t="s">
        <v>103</v>
      </c>
      <c r="J5" t="s">
        <v>46</v>
      </c>
      <c r="K5">
        <v>5</v>
      </c>
      <c r="L5" s="62" t="s">
        <v>7</v>
      </c>
      <c r="M5" s="98">
        <v>9.26</v>
      </c>
      <c r="N5" s="95">
        <v>5.87</v>
      </c>
      <c r="O5" s="95">
        <v>5.91</v>
      </c>
      <c r="P5" s="98">
        <v>5.83</v>
      </c>
      <c r="Q5" s="95">
        <v>8.6300000000000008</v>
      </c>
      <c r="R5" s="95">
        <v>6.24</v>
      </c>
      <c r="S5" s="98">
        <v>6.17</v>
      </c>
    </row>
    <row r="6" spans="1:19" x14ac:dyDescent="0.3">
      <c r="A6" s="109" t="s">
        <v>301</v>
      </c>
      <c r="B6" s="112">
        <f>IF(ISBLANK($B$4),$B$2,$B$4)</f>
        <v>46661</v>
      </c>
      <c r="D6" t="s">
        <v>18</v>
      </c>
      <c r="F6" t="s">
        <v>105</v>
      </c>
      <c r="J6" t="str">
        <f>"Velocity &gt; "&amp;F26&amp;" ft/s"</f>
        <v>Velocity &gt; 6 ft/s</v>
      </c>
      <c r="K6">
        <v>6</v>
      </c>
      <c r="L6" s="62" t="s">
        <v>8</v>
      </c>
      <c r="M6" s="98">
        <v>11.7</v>
      </c>
      <c r="N6" s="95">
        <v>7.21</v>
      </c>
      <c r="O6" s="95">
        <v>7.26</v>
      </c>
      <c r="P6" s="98">
        <v>6.91</v>
      </c>
      <c r="Q6" s="95">
        <v>10.8</v>
      </c>
      <c r="R6" s="95">
        <v>7.64</v>
      </c>
      <c r="S6" s="98">
        <v>7.55</v>
      </c>
    </row>
    <row r="7" spans="1:19" x14ac:dyDescent="0.3">
      <c r="A7" s="109" t="s">
        <v>302</v>
      </c>
      <c r="B7" s="113" t="b">
        <f>IF(License!$F$2="I ACCEPT",TRUE,FALSE)</f>
        <v>0</v>
      </c>
      <c r="D7" t="s">
        <v>20</v>
      </c>
      <c r="F7" t="s">
        <v>20</v>
      </c>
      <c r="J7" t="s">
        <v>65</v>
      </c>
      <c r="K7">
        <v>7</v>
      </c>
      <c r="L7" s="62" t="s">
        <v>206</v>
      </c>
      <c r="M7" s="98">
        <v>13.9</v>
      </c>
      <c r="N7" s="95">
        <v>8.3699999999999992</v>
      </c>
      <c r="O7" s="95">
        <v>8.48</v>
      </c>
      <c r="P7" s="98">
        <v>7.75</v>
      </c>
      <c r="Q7" s="95">
        <v>12.7</v>
      </c>
      <c r="R7" s="95">
        <v>8.8000000000000007</v>
      </c>
      <c r="S7" s="98">
        <v>8.6999999999999993</v>
      </c>
    </row>
    <row r="8" spans="1:19" x14ac:dyDescent="0.3">
      <c r="A8" s="114" t="s">
        <v>303</v>
      </c>
      <c r="B8" s="115" t="b">
        <f ca="1">OR(License!$F$4=B5, AND(B7=TRUE, NOW()&lt;B6))</f>
        <v>0</v>
      </c>
      <c r="J8" t="s">
        <v>64</v>
      </c>
      <c r="K8">
        <v>8</v>
      </c>
      <c r="L8" s="62" t="s">
        <v>9</v>
      </c>
      <c r="M8" s="98">
        <v>16.3</v>
      </c>
      <c r="N8" s="95">
        <v>9.65</v>
      </c>
      <c r="O8" s="95">
        <v>9.83</v>
      </c>
      <c r="P8" s="98">
        <v>8.6</v>
      </c>
      <c r="Q8" s="95">
        <v>14.8</v>
      </c>
      <c r="R8" s="95">
        <v>10</v>
      </c>
      <c r="S8" s="98">
        <v>9.93</v>
      </c>
    </row>
    <row r="9" spans="1:19" ht="15.6" x14ac:dyDescent="0.35">
      <c r="A9" s="21"/>
      <c r="B9" s="21"/>
      <c r="J9" t="s">
        <v>91</v>
      </c>
      <c r="K9">
        <v>9</v>
      </c>
      <c r="L9" s="62" t="s">
        <v>159</v>
      </c>
      <c r="M9" s="118">
        <v>40574</v>
      </c>
      <c r="N9" s="99" t="s">
        <v>162</v>
      </c>
      <c r="O9" s="99" t="s">
        <v>163</v>
      </c>
      <c r="P9" s="118"/>
      <c r="Q9" s="99" t="s">
        <v>164</v>
      </c>
      <c r="R9" s="99" t="s">
        <v>164</v>
      </c>
      <c r="S9" s="99" t="s">
        <v>165</v>
      </c>
    </row>
    <row r="10" spans="1:19" x14ac:dyDescent="0.3">
      <c r="A10" s="21"/>
      <c r="B10" s="21"/>
      <c r="J10" t="s">
        <v>92</v>
      </c>
      <c r="K10">
        <v>10</v>
      </c>
      <c r="L10" s="62" t="s">
        <v>166</v>
      </c>
      <c r="M10" s="119" t="s">
        <v>168</v>
      </c>
      <c r="N10" s="63" t="s">
        <v>167</v>
      </c>
      <c r="O10" s="63" t="s">
        <v>168</v>
      </c>
      <c r="P10" s="119" t="s">
        <v>168</v>
      </c>
      <c r="Q10" s="63" t="s">
        <v>167</v>
      </c>
      <c r="R10" s="63" t="s">
        <v>167</v>
      </c>
      <c r="S10" s="63" t="s">
        <v>167</v>
      </c>
    </row>
    <row r="11" spans="1:19" x14ac:dyDescent="0.3">
      <c r="A11" s="21"/>
      <c r="B11" s="21" t="s">
        <v>304</v>
      </c>
      <c r="J11" t="s">
        <v>366</v>
      </c>
      <c r="K11">
        <v>11</v>
      </c>
      <c r="L11" s="62" t="s">
        <v>161</v>
      </c>
      <c r="M11" s="119" t="s">
        <v>334</v>
      </c>
      <c r="N11" s="63" t="s">
        <v>169</v>
      </c>
      <c r="O11" s="63" t="s">
        <v>71</v>
      </c>
      <c r="P11" s="119"/>
      <c r="Q11" s="63" t="s">
        <v>71</v>
      </c>
      <c r="R11" s="63" t="s">
        <v>71</v>
      </c>
      <c r="S11" s="63" t="s">
        <v>71</v>
      </c>
    </row>
    <row r="12" spans="1:19" x14ac:dyDescent="0.3">
      <c r="A12" s="21"/>
      <c r="B12" s="21" t="s">
        <v>305</v>
      </c>
      <c r="J12" t="s">
        <v>367</v>
      </c>
      <c r="K12">
        <v>12</v>
      </c>
      <c r="L12" s="62" t="s">
        <v>180</v>
      </c>
      <c r="M12" s="119"/>
      <c r="N12" s="63"/>
      <c r="O12" s="63"/>
      <c r="P12" s="119"/>
      <c r="Q12" s="63" t="s">
        <v>181</v>
      </c>
      <c r="R12" s="63" t="s">
        <v>205</v>
      </c>
      <c r="S12" s="63"/>
    </row>
    <row r="13" spans="1:19" x14ac:dyDescent="0.3">
      <c r="A13" s="21"/>
      <c r="B13" s="21" t="s">
        <v>291</v>
      </c>
      <c r="D13" s="62" t="s">
        <v>150</v>
      </c>
      <c r="F13" s="93">
        <v>46266</v>
      </c>
      <c r="J13" t="s">
        <v>179</v>
      </c>
      <c r="K13">
        <v>13</v>
      </c>
      <c r="L13" s="62" t="s">
        <v>182</v>
      </c>
      <c r="M13" s="119">
        <v>6</v>
      </c>
      <c r="N13" s="63">
        <v>5</v>
      </c>
      <c r="O13" s="63">
        <v>5</v>
      </c>
      <c r="P13" s="119">
        <v>6</v>
      </c>
      <c r="Q13" s="63">
        <v>5</v>
      </c>
      <c r="R13" s="63">
        <v>6</v>
      </c>
      <c r="S13" s="63">
        <v>6</v>
      </c>
    </row>
    <row r="14" spans="1:19" x14ac:dyDescent="0.3">
      <c r="A14" s="21"/>
      <c r="B14" s="21" t="s">
        <v>306</v>
      </c>
      <c r="D14" s="65" t="s">
        <v>97</v>
      </c>
      <c r="F14" s="94" t="s">
        <v>307</v>
      </c>
      <c r="J14" t="s">
        <v>434</v>
      </c>
      <c r="K14">
        <v>14</v>
      </c>
      <c r="L14" s="62" t="s">
        <v>191</v>
      </c>
      <c r="M14" s="120" t="s">
        <v>213</v>
      </c>
      <c r="N14" s="97"/>
      <c r="O14" s="97"/>
      <c r="P14" s="131"/>
      <c r="Q14" s="100" t="s">
        <v>213</v>
      </c>
      <c r="R14" s="100" t="s">
        <v>192</v>
      </c>
      <c r="S14" s="100" t="s">
        <v>193</v>
      </c>
    </row>
    <row r="15" spans="1:19" x14ac:dyDescent="0.3">
      <c r="D15" s="62" t="s">
        <v>4</v>
      </c>
      <c r="F15" s="95">
        <f>HLOOKUP($F$14,$M$1:$S$15,2)</f>
        <v>1</v>
      </c>
      <c r="G15" s="63" t="str">
        <f>TEXT(F15,"0.00")</f>
        <v>1.00</v>
      </c>
      <c r="J15" t="s">
        <v>439</v>
      </c>
      <c r="K15">
        <v>15</v>
      </c>
      <c r="L15" s="62" t="s">
        <v>207</v>
      </c>
      <c r="M15" s="119" t="s">
        <v>209</v>
      </c>
      <c r="N15" s="63" t="s">
        <v>208</v>
      </c>
      <c r="O15" s="63" t="s">
        <v>209</v>
      </c>
      <c r="P15" s="119" t="s">
        <v>209</v>
      </c>
      <c r="Q15" s="63" t="s">
        <v>208</v>
      </c>
      <c r="R15" s="63" t="s">
        <v>208</v>
      </c>
      <c r="S15" s="63" t="s">
        <v>208</v>
      </c>
    </row>
    <row r="16" spans="1:19" x14ac:dyDescent="0.3">
      <c r="D16" s="62" t="s">
        <v>5</v>
      </c>
      <c r="F16" s="95">
        <f>HLOOKUP($F$14,$M$1:$S$15,3)</f>
        <v>6.02</v>
      </c>
      <c r="J16" t="s">
        <v>435</v>
      </c>
      <c r="K16" s="21">
        <v>16</v>
      </c>
      <c r="L16" s="62" t="s">
        <v>308</v>
      </c>
      <c r="M16" s="119" t="s">
        <v>307</v>
      </c>
      <c r="N16" s="119" t="s">
        <v>309</v>
      </c>
      <c r="O16" s="119" t="s">
        <v>310</v>
      </c>
      <c r="P16" s="119" t="s">
        <v>381</v>
      </c>
      <c r="Q16" s="119" t="s">
        <v>311</v>
      </c>
      <c r="R16" s="119" t="s">
        <v>312</v>
      </c>
      <c r="S16" s="119" t="s">
        <v>313</v>
      </c>
    </row>
    <row r="17" spans="4:13" x14ac:dyDescent="0.3">
      <c r="D17" s="62" t="s">
        <v>6</v>
      </c>
      <c r="F17" s="95">
        <f>HLOOKUP($F$14,$M$1:$S$15,4)</f>
        <v>7.68</v>
      </c>
      <c r="G17" s="64"/>
      <c r="J17" t="s">
        <v>264</v>
      </c>
      <c r="M17" s="119"/>
    </row>
    <row r="18" spans="4:13" x14ac:dyDescent="0.3">
      <c r="D18" s="62" t="s">
        <v>7</v>
      </c>
      <c r="F18" s="95">
        <f>HLOOKUP($F$14,$M$1:$S$15,5)</f>
        <v>9.26</v>
      </c>
      <c r="J18" t="s">
        <v>263</v>
      </c>
      <c r="M18" s="119"/>
    </row>
    <row r="19" spans="4:13" x14ac:dyDescent="0.3">
      <c r="D19" s="62" t="s">
        <v>8</v>
      </c>
      <c r="F19" s="95">
        <f>HLOOKUP($F$14,$M$1:$S$15,6)</f>
        <v>11.7</v>
      </c>
      <c r="J19" t="s">
        <v>262</v>
      </c>
      <c r="M19" s="119"/>
    </row>
    <row r="20" spans="4:13" x14ac:dyDescent="0.3">
      <c r="D20" s="62" t="s">
        <v>206</v>
      </c>
      <c r="F20" s="95">
        <f>HLOOKUP($F$14,$M$1:$S$15,7)</f>
        <v>13.9</v>
      </c>
      <c r="J20" t="s">
        <v>440</v>
      </c>
      <c r="M20" s="119"/>
    </row>
    <row r="21" spans="4:13" x14ac:dyDescent="0.3">
      <c r="D21" s="62" t="s">
        <v>9</v>
      </c>
      <c r="F21" s="95">
        <f>HLOOKUP($F$14,$M$1:$S$15,8)</f>
        <v>16.3</v>
      </c>
      <c r="J21" t="s">
        <v>278</v>
      </c>
      <c r="M21" s="119"/>
    </row>
    <row r="22" spans="4:13" x14ac:dyDescent="0.3">
      <c r="D22" s="62" t="s">
        <v>159</v>
      </c>
      <c r="F22" s="96">
        <f>HLOOKUP($F$14,$M$1:$S$15,9)</f>
        <v>40574</v>
      </c>
      <c r="J22" t="s">
        <v>285</v>
      </c>
      <c r="M22" s="119"/>
    </row>
    <row r="23" spans="4:13" x14ac:dyDescent="0.3">
      <c r="D23" s="62" t="s">
        <v>160</v>
      </c>
      <c r="F23" s="96" t="str">
        <f>HLOOKUP($F$14,$M$1:$S$15,10)</f>
        <v>County</v>
      </c>
      <c r="J23" t="s">
        <v>436</v>
      </c>
      <c r="M23" s="119"/>
    </row>
    <row r="24" spans="4:13" x14ac:dyDescent="0.3">
      <c r="D24" s="62" t="s">
        <v>161</v>
      </c>
      <c r="F24" s="96" t="str">
        <f>HLOOKUP($F$14,$M$1:$S$15,11)</f>
        <v xml:space="preserve"> O&amp;M Plan</v>
      </c>
      <c r="J24" t="s">
        <v>442</v>
      </c>
    </row>
    <row r="25" spans="4:13" x14ac:dyDescent="0.3">
      <c r="D25" s="62" t="s">
        <v>180</v>
      </c>
      <c r="F25" s="63">
        <f>HLOOKUP($F$14,$M$1:$S$15,12)</f>
        <v>0</v>
      </c>
    </row>
    <row r="26" spans="4:13" x14ac:dyDescent="0.3">
      <c r="D26" s="62" t="s">
        <v>182</v>
      </c>
      <c r="F26" s="95">
        <f>HLOOKUP($F$14,$M$1:$S$15,13)</f>
        <v>6</v>
      </c>
    </row>
    <row r="27" spans="4:13" x14ac:dyDescent="0.3">
      <c r="D27" s="62" t="s">
        <v>194</v>
      </c>
      <c r="F27" s="97" t="str">
        <f>HLOOKUP($F$14,$M$1:$S$15,14)</f>
        <v>31 December</v>
      </c>
    </row>
    <row r="28" spans="4:13" x14ac:dyDescent="0.3">
      <c r="D28" s="62" t="s">
        <v>207</v>
      </c>
      <c r="F28" s="97" t="str">
        <f>HLOOKUP($F$14,$M$1:$S$15,15)</f>
        <v>2, 5, 10, 25, 50, and 100</v>
      </c>
    </row>
    <row r="29" spans="4:13" x14ac:dyDescent="0.3">
      <c r="D29" s="65" t="s">
        <v>308</v>
      </c>
      <c r="F29" s="121" t="str">
        <f>HLOOKUP($F$14,$M$1:$S$24,16)</f>
        <v>Baldwin County</v>
      </c>
    </row>
    <row r="31" spans="4:13" x14ac:dyDescent="0.3">
      <c r="H31" s="74" t="s">
        <v>176</v>
      </c>
    </row>
    <row r="32" spans="4:13" ht="64.95" customHeight="1" x14ac:dyDescent="0.3">
      <c r="D32" s="21"/>
      <c r="E32" s="116" t="s">
        <v>307</v>
      </c>
      <c r="F32" s="21"/>
    </row>
    <row r="33" spans="5:6" ht="64.95" customHeight="1" x14ac:dyDescent="0.3">
      <c r="E33" s="62" t="s">
        <v>94</v>
      </c>
    </row>
    <row r="34" spans="5:6" ht="64.95" customHeight="1" x14ac:dyDescent="0.3">
      <c r="E34" s="62" t="s">
        <v>158</v>
      </c>
    </row>
    <row r="35" spans="5:6" ht="64.95" customHeight="1" x14ac:dyDescent="0.3">
      <c r="E35" s="62" t="s">
        <v>381</v>
      </c>
      <c r="F35" s="132" t="e" vm="1">
        <v>#VALUE!</v>
      </c>
    </row>
    <row r="36" spans="5:6" ht="64.95" customHeight="1" x14ac:dyDescent="0.3">
      <c r="E36" s="62" t="s">
        <v>96</v>
      </c>
    </row>
    <row r="37" spans="5:6" ht="64.95" customHeight="1" x14ac:dyDescent="0.3">
      <c r="E37" s="62" t="s">
        <v>93</v>
      </c>
    </row>
    <row r="38" spans="5:6" ht="64.95" customHeight="1" x14ac:dyDescent="0.3">
      <c r="E38" s="62" t="s">
        <v>95</v>
      </c>
    </row>
  </sheetData>
  <sheetProtection algorithmName="SHA-512" hashValue="lCQFyKGlTj6GVB2Ed1/2BPvd07KJwpu8tddAhMYjWBju9FvypJGMWYZ0YumHvBrbeyURaRbK3+zc+FoHAxVctQ==" saltValue="Xx8XlT+hmlzkT2KMqLx0Dw==" spinCount="100000" sheet="1" objects="1" scenarios="1"/>
  <mergeCells count="1">
    <mergeCell ref="A1:B1"/>
  </mergeCells>
  <phoneticPr fontId="17" type="noConversion"/>
  <dataValidations count="3">
    <dataValidation type="list" allowBlank="1" showInputMessage="1" showErrorMessage="1" sqref="F14" xr:uid="{1D48C802-E215-4B91-8151-51EE45372D5D}">
      <formula1>$M$1:$S$1</formula1>
    </dataValidation>
    <dataValidation type="list" allowBlank="1" showInputMessage="1" showErrorMessage="1" sqref="M17 M20" xr:uid="{2EC90DC2-40D2-45E9-88AA-B6CB31D5724F}">
      <formula1>#REF!</formula1>
    </dataValidation>
    <dataValidation type="list" allowBlank="1" showInputMessage="1" showErrorMessage="1" sqref="M21 M18" xr:uid="{751F1756-0C07-4879-8F8C-A69A20222EE3}">
      <formula1>$K$27:$K$32</formula1>
    </dataValidation>
  </dataValidations>
  <pageMargins left="0.7" right="0.7" top="0.75" bottom="0.75" header="0.3" footer="0.3"/>
  <pageSetup orientation="portrait" horizontalDpi="1200" verticalDpi="1200" r:id="rId1"/>
  <drawing r:id="rId2"/>
  <legacyDrawing r:id="rId3"/>
  <tableParts count="5">
    <tablePart r:id="rId4"/>
    <tablePart r:id="rId5"/>
    <tablePart r:id="rId6"/>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442E-5BDD-4EB7-ACA3-35258981D945}">
  <sheetPr codeName="Sheet4">
    <tabColor theme="2" tint="-0.499984740745262"/>
    <pageSetUpPr fitToPage="1"/>
  </sheetPr>
  <dimension ref="A1:Z55"/>
  <sheetViews>
    <sheetView showGridLines="0" showRowColHeaders="0" tabSelected="1" topLeftCell="B1" zoomScale="130" zoomScaleNormal="130" workbookViewId="0">
      <pane ySplit="3" topLeftCell="A5" activePane="bottomLeft" state="frozen"/>
      <selection pane="bottomLeft" activeCell="F2" sqref="F2"/>
    </sheetView>
  </sheetViews>
  <sheetFormatPr defaultColWidth="0" defaultRowHeight="19.95" customHeight="1" zeroHeight="1" x14ac:dyDescent="0.3"/>
  <cols>
    <col min="1" max="1" width="8.88671875" style="102" hidden="1" customWidth="1"/>
    <col min="2" max="2" width="4.77734375" style="9" customWidth="1"/>
    <col min="3" max="3" width="5.77734375" style="8" customWidth="1"/>
    <col min="4" max="4" width="24.77734375" style="9" customWidth="1"/>
    <col min="5" max="5" width="8.88671875" style="9" customWidth="1"/>
    <col min="6" max="6" width="20.77734375" style="9" customWidth="1"/>
    <col min="7" max="14" width="8.88671875" style="9" customWidth="1"/>
    <col min="15" max="15" width="10.77734375" style="9" customWidth="1"/>
    <col min="16" max="16" width="10.77734375" customWidth="1"/>
    <col min="17" max="19" width="8.88671875" customWidth="1"/>
    <col min="20" max="20" width="8.88671875" style="9" customWidth="1"/>
    <col min="21" max="24" width="0" style="9" hidden="1" customWidth="1"/>
    <col min="25" max="25" width="8.88671875" style="9" hidden="1" customWidth="1"/>
    <col min="26" max="26" width="0" style="9" hidden="1" customWidth="1"/>
    <col min="27" max="16384" width="8.88671875" style="9" hidden="1"/>
  </cols>
  <sheetData>
    <row r="1" spans="1:20" ht="19.95" customHeight="1" x14ac:dyDescent="0.3">
      <c r="C1" s="41" t="s">
        <v>335</v>
      </c>
      <c r="N1" s="101" t="s">
        <v>289</v>
      </c>
      <c r="O1" s="141">
        <f>Tables!F13</f>
        <v>46266</v>
      </c>
      <c r="P1" s="141"/>
    </row>
    <row r="2" spans="1:20" ht="19.95" customHeight="1" x14ac:dyDescent="0.3">
      <c r="A2" s="104">
        <f>IF(OR(F2="I ACCEPT",F2="I DO NOT ACCEPT"),1,2)</f>
        <v>2</v>
      </c>
      <c r="E2" s="101" t="s">
        <v>290</v>
      </c>
      <c r="F2" s="103" t="s">
        <v>305</v>
      </c>
      <c r="N2" s="101" t="s">
        <v>292</v>
      </c>
      <c r="O2" s="141">
        <f>Tables!B6</f>
        <v>46661</v>
      </c>
      <c r="P2" s="141"/>
    </row>
    <row r="3" spans="1:20" ht="19.95" customHeight="1" x14ac:dyDescent="0.3">
      <c r="A3" s="104">
        <f ca="1">IF(F3="Workbook is Locked and Unavailable",2,1)</f>
        <v>2</v>
      </c>
      <c r="E3" s="101" t="s">
        <v>293</v>
      </c>
      <c r="F3" s="142" t="str">
        <f ca="1">IF(Tables!$B$8,"Workbook is Active","Workbook is Locked and Unavailable")</f>
        <v>Workbook is Locked and Unavailable</v>
      </c>
      <c r="G3" s="142"/>
      <c r="H3" s="142"/>
    </row>
    <row r="4" spans="1:20" ht="19.95" hidden="1" customHeight="1" x14ac:dyDescent="0.3">
      <c r="B4" s="102"/>
      <c r="C4" s="106"/>
      <c r="D4" s="102"/>
      <c r="E4" s="125" t="s">
        <v>295</v>
      </c>
      <c r="F4" s="60"/>
      <c r="G4" s="102"/>
      <c r="H4" s="102"/>
      <c r="I4" s="102"/>
      <c r="J4" s="102"/>
      <c r="K4" s="102"/>
      <c r="L4" s="102"/>
      <c r="M4" s="102"/>
      <c r="N4" s="102"/>
      <c r="O4" s="102"/>
      <c r="P4" s="102"/>
      <c r="Q4" s="102"/>
      <c r="R4" s="102"/>
      <c r="S4" s="102"/>
      <c r="T4" s="102"/>
    </row>
    <row r="5" spans="1:20" ht="19.95" customHeight="1" x14ac:dyDescent="0.3">
      <c r="E5" s="101"/>
    </row>
    <row r="6" spans="1:20" ht="19.95" customHeight="1" x14ac:dyDescent="0.3">
      <c r="D6" s="123"/>
      <c r="E6" s="123" t="s">
        <v>294</v>
      </c>
      <c r="F6" s="9" t="s">
        <v>336</v>
      </c>
    </row>
    <row r="7" spans="1:20" ht="19.95" customHeight="1" x14ac:dyDescent="0.3">
      <c r="D7" s="123"/>
      <c r="E7" s="124"/>
      <c r="F7" s="9" t="str">
        <f>"By clicking I ACCEPT above, you represent that you are (a) preparing a post-construction submittal for "&amp;Tables!$F$29&amp;" and/or"</f>
        <v>By clicking I ACCEPT above, you represent that you are (a) preparing a post-construction submittal for Baldwin County and/or</v>
      </c>
    </row>
    <row r="8" spans="1:20" ht="19.95" customHeight="1" x14ac:dyDescent="0.3">
      <c r="D8" s="123"/>
      <c r="E8" s="124"/>
      <c r="F8" s="9" t="s">
        <v>337</v>
      </c>
    </row>
    <row r="9" spans="1:20" ht="19.95" customHeight="1" x14ac:dyDescent="0.3">
      <c r="D9" s="123"/>
      <c r="E9" s="124"/>
      <c r="F9" s="9" t="s">
        <v>338</v>
      </c>
    </row>
    <row r="10" spans="1:20" ht="19.95" customHeight="1" x14ac:dyDescent="0.3">
      <c r="D10" s="123"/>
      <c r="E10" s="124"/>
    </row>
    <row r="11" spans="1:20" ht="19.95" customHeight="1" x14ac:dyDescent="0.3">
      <c r="D11" s="123">
        <v>1</v>
      </c>
      <c r="E11" s="5" t="s">
        <v>339</v>
      </c>
    </row>
    <row r="12" spans="1:20" ht="19.95" customHeight="1" x14ac:dyDescent="0.3">
      <c r="A12" s="105"/>
      <c r="D12" s="123"/>
      <c r="E12" s="124"/>
      <c r="F12" s="9" t="s">
        <v>314</v>
      </c>
    </row>
    <row r="13" spans="1:20" ht="19.95" customHeight="1" x14ac:dyDescent="0.3">
      <c r="D13" s="123"/>
      <c r="E13" s="124"/>
      <c r="F13" s="9" t="str">
        <f>"and submit post-construction application materials to "&amp;Tables!$F$29&amp;" and for the User's internal recordkeeping for those"</f>
        <v>and submit post-construction application materials to Baldwin County and for the User's internal recordkeeping for those</v>
      </c>
    </row>
    <row r="14" spans="1:20" ht="19.95" customHeight="1" x14ac:dyDescent="0.3">
      <c r="D14" s="123"/>
      <c r="E14" s="124"/>
      <c r="F14" s="9" t="s">
        <v>315</v>
      </c>
    </row>
    <row r="15" spans="1:20" ht="19.95" customHeight="1" x14ac:dyDescent="0.3">
      <c r="C15" s="41"/>
      <c r="D15" s="123"/>
      <c r="E15" s="124"/>
      <c r="F15" s="9" t="s">
        <v>340</v>
      </c>
    </row>
    <row r="16" spans="1:20" ht="19.95" customHeight="1" x14ac:dyDescent="0.3">
      <c r="C16" s="41"/>
      <c r="D16" s="123">
        <v>2</v>
      </c>
      <c r="E16" s="5" t="s">
        <v>316</v>
      </c>
    </row>
    <row r="17" spans="4:12" ht="19.95" customHeight="1" x14ac:dyDescent="0.3">
      <c r="D17" s="123"/>
      <c r="E17" s="124"/>
      <c r="F17" s="9" t="s">
        <v>317</v>
      </c>
      <c r="G17" s="122"/>
      <c r="H17" s="122"/>
      <c r="I17" s="122"/>
      <c r="J17" s="122"/>
      <c r="K17" s="122"/>
      <c r="L17" s="122"/>
    </row>
    <row r="18" spans="4:12" ht="19.95" customHeight="1" x14ac:dyDescent="0.3">
      <c r="D18" s="123"/>
      <c r="E18" s="124"/>
      <c r="F18" s="9" t="s">
        <v>318</v>
      </c>
      <c r="G18" s="122"/>
      <c r="H18" s="122"/>
      <c r="I18" s="122"/>
      <c r="J18" s="122"/>
      <c r="K18" s="122"/>
      <c r="L18" s="122"/>
    </row>
    <row r="19" spans="4:12" ht="19.95" customHeight="1" x14ac:dyDescent="0.3">
      <c r="D19" s="123">
        <v>3</v>
      </c>
      <c r="E19" s="124" t="s">
        <v>319</v>
      </c>
    </row>
    <row r="20" spans="4:12" ht="19.95" customHeight="1" x14ac:dyDescent="0.3">
      <c r="D20" s="123"/>
      <c r="E20" s="124"/>
      <c r="F20" s="9" t="s">
        <v>328</v>
      </c>
    </row>
    <row r="21" spans="4:12" ht="19.95" customHeight="1" x14ac:dyDescent="0.3">
      <c r="D21" s="123"/>
      <c r="E21" s="124"/>
      <c r="F21" s="9" t="s">
        <v>341</v>
      </c>
    </row>
    <row r="22" spans="4:12" ht="19.95" customHeight="1" x14ac:dyDescent="0.3">
      <c r="D22" s="123"/>
      <c r="E22" s="124"/>
      <c r="F22" s="9" t="str">
        <f>"forms to the "&amp;Tables!$F$23&amp;" as intended.  The "&amp;Tables!$F$23&amp;" may host and distribute the unmodified Tool to prospective submitters for"</f>
        <v>forms to the County as intended.  The County may host and distribute the unmodified Tool to prospective submitters for</v>
      </c>
      <c r="G22" s="43"/>
      <c r="H22" s="43"/>
      <c r="I22" s="43"/>
      <c r="J22" s="43"/>
      <c r="K22" s="43"/>
      <c r="L22" s="43"/>
    </row>
    <row r="23" spans="4:12" ht="19.95" customHeight="1" x14ac:dyDescent="0.3">
      <c r="D23" s="123"/>
      <c r="E23" s="124"/>
      <c r="F23" s="9" t="s">
        <v>342</v>
      </c>
      <c r="G23" s="43"/>
      <c r="H23" s="43"/>
      <c r="I23" s="43"/>
      <c r="J23" s="43"/>
      <c r="K23" s="43"/>
      <c r="L23" s="43"/>
    </row>
    <row r="24" spans="4:12" ht="19.95" customHeight="1" x14ac:dyDescent="0.3">
      <c r="D24" s="123">
        <v>4</v>
      </c>
      <c r="E24" s="124" t="s">
        <v>320</v>
      </c>
      <c r="G24" s="43"/>
      <c r="H24" s="43"/>
      <c r="I24" s="43"/>
      <c r="J24" s="43"/>
      <c r="K24" s="43"/>
      <c r="L24" s="43"/>
    </row>
    <row r="25" spans="4:12" ht="19.95" customHeight="1" x14ac:dyDescent="0.3">
      <c r="D25" s="123"/>
      <c r="E25" s="124"/>
      <c r="F25" s="9" t="s">
        <v>329</v>
      </c>
      <c r="G25" s="42"/>
      <c r="H25" s="42"/>
      <c r="I25" s="42"/>
      <c r="J25" s="42"/>
      <c r="K25" s="42"/>
      <c r="L25" s="42"/>
    </row>
    <row r="26" spans="4:12" ht="19.95" customHeight="1" x14ac:dyDescent="0.3">
      <c r="D26" s="123"/>
      <c r="E26" s="124"/>
      <c r="F26" s="9" t="s">
        <v>343</v>
      </c>
      <c r="G26" s="42"/>
      <c r="H26" s="42"/>
      <c r="I26" s="42"/>
      <c r="J26" s="42"/>
      <c r="K26" s="42"/>
      <c r="L26" s="42"/>
    </row>
    <row r="27" spans="4:12" ht="19.95" customHeight="1" x14ac:dyDescent="0.3">
      <c r="D27" s="123"/>
      <c r="E27" s="124"/>
      <c r="F27" s="9" t="s">
        <v>344</v>
      </c>
      <c r="G27" s="42"/>
      <c r="H27" s="42"/>
      <c r="I27" s="42"/>
      <c r="J27" s="42"/>
      <c r="K27" s="42"/>
      <c r="L27" s="42"/>
    </row>
    <row r="28" spans="4:12" ht="19.95" customHeight="1" x14ac:dyDescent="0.3">
      <c r="D28" s="123">
        <v>5</v>
      </c>
      <c r="E28" s="124" t="s">
        <v>321</v>
      </c>
      <c r="G28" s="43"/>
      <c r="H28" s="43"/>
      <c r="I28" s="43"/>
      <c r="J28" s="43"/>
      <c r="K28" s="43"/>
      <c r="L28" s="43"/>
    </row>
    <row r="29" spans="4:12" ht="19.95" customHeight="1" x14ac:dyDescent="0.3">
      <c r="D29" s="123"/>
      <c r="E29" s="124"/>
      <c r="F29" s="9" t="str">
        <f>"Outputs and application materials generated with the Tool may be public records of "&amp;Tables!$F$29&amp;"; the Tool itself"</f>
        <v>Outputs and application materials generated with the Tool may be public records of Baldwin County; the Tool itself</v>
      </c>
      <c r="G29" s="43"/>
      <c r="H29" s="43"/>
      <c r="I29" s="43"/>
      <c r="J29" s="43"/>
      <c r="K29" s="43"/>
      <c r="L29" s="43"/>
    </row>
    <row r="30" spans="4:12" ht="19.95" customHeight="1" x14ac:dyDescent="0.3">
      <c r="D30" s="123"/>
      <c r="E30" s="124"/>
      <c r="F30" s="9" t="s">
        <v>345</v>
      </c>
      <c r="G30" s="43"/>
      <c r="H30" s="43"/>
      <c r="I30" s="43"/>
      <c r="J30" s="43"/>
      <c r="K30" s="43"/>
      <c r="L30" s="43"/>
    </row>
    <row r="31" spans="4:12" ht="19.95" customHeight="1" x14ac:dyDescent="0.3">
      <c r="D31" s="123">
        <v>6</v>
      </c>
      <c r="E31" s="124" t="s">
        <v>346</v>
      </c>
      <c r="G31" s="43"/>
      <c r="H31" s="43"/>
      <c r="I31" s="43"/>
      <c r="J31" s="43"/>
      <c r="K31" s="43"/>
      <c r="L31" s="43"/>
    </row>
    <row r="32" spans="4:12" ht="19.95" customHeight="1" x14ac:dyDescent="0.3">
      <c r="D32" s="123"/>
      <c r="E32" s="124"/>
      <c r="F32" s="9" t="str">
        <f>"The Tool is a convenience aid and does not constitute engineering, legal or compliance advice. The "&amp;Tables!$F$29&amp;"'s standards and"</f>
        <v>The Tool is a convenience aid and does not constitute engineering, legal or compliance advice. The Baldwin County's standards and</v>
      </c>
      <c r="G32" s="43"/>
      <c r="H32" s="43"/>
      <c r="I32" s="43"/>
      <c r="J32" s="43"/>
      <c r="K32" s="43"/>
      <c r="L32" s="43"/>
    </row>
    <row r="33" spans="4:12" ht="19.95" customHeight="1" x14ac:dyDescent="0.3">
      <c r="D33" s="123"/>
      <c r="E33" s="124"/>
      <c r="F33" s="9" t="s">
        <v>347</v>
      </c>
      <c r="G33" s="43"/>
      <c r="H33" s="43"/>
      <c r="I33" s="43"/>
      <c r="J33" s="43"/>
      <c r="K33" s="43"/>
      <c r="L33" s="43"/>
    </row>
    <row r="34" spans="4:12" ht="19.95" customHeight="1" x14ac:dyDescent="0.3">
      <c r="D34" s="123">
        <v>7</v>
      </c>
      <c r="E34" s="124" t="s">
        <v>322</v>
      </c>
      <c r="G34" s="43"/>
      <c r="H34" s="43"/>
      <c r="I34" s="43"/>
      <c r="J34" s="43"/>
      <c r="K34" s="43"/>
      <c r="L34" s="43"/>
    </row>
    <row r="35" spans="4:12" ht="19.95" customHeight="1" x14ac:dyDescent="0.3">
      <c r="D35" s="123"/>
      <c r="E35" s="124"/>
      <c r="F35" s="9" t="s">
        <v>330</v>
      </c>
      <c r="G35" s="43"/>
      <c r="H35" s="43"/>
      <c r="I35" s="43"/>
      <c r="J35" s="43"/>
      <c r="K35" s="43"/>
      <c r="L35" s="43"/>
    </row>
    <row r="36" spans="4:12" ht="19.95" customHeight="1" x14ac:dyDescent="0.3">
      <c r="D36" s="123"/>
      <c r="E36" s="124"/>
      <c r="F36" s="9" t="s">
        <v>348</v>
      </c>
      <c r="G36" s="43"/>
      <c r="H36" s="43"/>
      <c r="I36" s="43"/>
      <c r="J36" s="43"/>
      <c r="K36" s="43"/>
      <c r="L36" s="43"/>
    </row>
    <row r="37" spans="4:12" ht="19.95" customHeight="1" x14ac:dyDescent="0.3">
      <c r="D37" s="123"/>
      <c r="E37" s="124"/>
      <c r="F37" s="9" t="s">
        <v>331</v>
      </c>
      <c r="G37" s="43"/>
      <c r="H37" s="43"/>
      <c r="I37" s="43"/>
      <c r="J37" s="43"/>
      <c r="K37" s="43"/>
      <c r="L37" s="43"/>
    </row>
    <row r="38" spans="4:12" ht="19.95" customHeight="1" x14ac:dyDescent="0.3">
      <c r="D38" s="123">
        <v>8</v>
      </c>
      <c r="E38" s="124" t="s">
        <v>323</v>
      </c>
    </row>
    <row r="39" spans="4:12" ht="19.95" customHeight="1" x14ac:dyDescent="0.3">
      <c r="D39" s="123"/>
      <c r="E39" s="124"/>
      <c r="F39" s="9" t="s">
        <v>324</v>
      </c>
      <c r="G39" s="43"/>
      <c r="H39" s="43"/>
      <c r="I39" s="43"/>
      <c r="J39" s="43"/>
      <c r="K39" s="43"/>
      <c r="L39" s="43"/>
    </row>
    <row r="40" spans="4:12" ht="19.95" customHeight="1" x14ac:dyDescent="0.3">
      <c r="D40" s="123"/>
      <c r="E40" s="124"/>
      <c r="F40" s="9" t="s">
        <v>325</v>
      </c>
      <c r="G40" s="43"/>
      <c r="H40" s="43"/>
      <c r="I40" s="43"/>
      <c r="J40" s="43"/>
      <c r="K40" s="43"/>
      <c r="L40" s="43"/>
    </row>
    <row r="41" spans="4:12" ht="19.95" customHeight="1" x14ac:dyDescent="0.3">
      <c r="D41" s="123">
        <v>9</v>
      </c>
      <c r="E41" s="124" t="s">
        <v>349</v>
      </c>
      <c r="G41" s="43"/>
      <c r="H41" s="43"/>
      <c r="I41" s="43"/>
      <c r="J41" s="43"/>
      <c r="K41" s="43"/>
      <c r="L41" s="43"/>
    </row>
    <row r="42" spans="4:12" ht="19.95" customHeight="1" x14ac:dyDescent="0.3">
      <c r="D42" s="123"/>
      <c r="E42" s="124"/>
      <c r="F42" s="9" t="s">
        <v>350</v>
      </c>
      <c r="G42" s="43"/>
      <c r="H42" s="43"/>
      <c r="I42" s="43"/>
      <c r="J42" s="43"/>
      <c r="K42" s="43"/>
      <c r="L42" s="43"/>
    </row>
    <row r="43" spans="4:12" ht="19.95" customHeight="1" x14ac:dyDescent="0.3">
      <c r="D43" s="123">
        <v>10</v>
      </c>
      <c r="E43" s="124" t="s">
        <v>351</v>
      </c>
      <c r="G43" s="43"/>
      <c r="H43" s="43"/>
      <c r="I43" s="43"/>
      <c r="J43" s="43"/>
      <c r="K43" s="43"/>
      <c r="L43" s="43"/>
    </row>
    <row r="44" spans="4:12" ht="19.95" customHeight="1" x14ac:dyDescent="0.3">
      <c r="D44" s="123"/>
      <c r="E44" s="124"/>
      <c r="F44" s="9" t="s">
        <v>352</v>
      </c>
      <c r="G44" s="43"/>
      <c r="H44" s="43"/>
      <c r="I44" s="43"/>
      <c r="J44" s="43"/>
      <c r="K44" s="43"/>
      <c r="L44" s="43"/>
    </row>
    <row r="45" spans="4:12" ht="19.95" customHeight="1" x14ac:dyDescent="0.3">
      <c r="D45" s="123"/>
      <c r="E45" s="124"/>
      <c r="F45" s="9" t="s">
        <v>353</v>
      </c>
      <c r="G45" s="43"/>
      <c r="H45" s="43"/>
      <c r="I45" s="43"/>
      <c r="J45" s="43"/>
      <c r="K45" s="43"/>
      <c r="L45" s="43"/>
    </row>
    <row r="46" spans="4:12" ht="19.95" customHeight="1" x14ac:dyDescent="0.3">
      <c r="D46" s="123">
        <v>11</v>
      </c>
      <c r="E46" s="124" t="s">
        <v>354</v>
      </c>
      <c r="G46" s="43"/>
      <c r="H46" s="43"/>
      <c r="I46" s="43"/>
      <c r="J46" s="43"/>
      <c r="K46" s="43"/>
      <c r="L46" s="43"/>
    </row>
    <row r="47" spans="4:12" ht="19.95" customHeight="1" x14ac:dyDescent="0.3">
      <c r="D47" s="123"/>
      <c r="E47" s="124"/>
      <c r="F47" s="9" t="s">
        <v>355</v>
      </c>
      <c r="G47" s="43"/>
      <c r="H47" s="43"/>
      <c r="I47" s="43"/>
      <c r="J47" s="43"/>
      <c r="K47" s="43"/>
      <c r="L47" s="43"/>
    </row>
    <row r="48" spans="4:12" ht="19.95" customHeight="1" x14ac:dyDescent="0.3">
      <c r="D48" s="123"/>
      <c r="E48" s="124"/>
      <c r="F48" s="9" t="s">
        <v>356</v>
      </c>
      <c r="G48" s="43"/>
      <c r="H48" s="43"/>
      <c r="I48" s="43"/>
      <c r="J48" s="43"/>
      <c r="K48" s="43"/>
      <c r="L48" s="43"/>
    </row>
    <row r="49" spans="4:12" ht="19.95" customHeight="1" x14ac:dyDescent="0.3">
      <c r="D49" s="123"/>
      <c r="E49" s="124"/>
      <c r="F49" s="9" t="s">
        <v>357</v>
      </c>
      <c r="G49" s="43"/>
      <c r="H49" s="43"/>
      <c r="I49" s="43"/>
      <c r="J49" s="43"/>
      <c r="K49" s="43"/>
      <c r="L49" s="43"/>
    </row>
    <row r="50" spans="4:12" ht="19.95" customHeight="1" x14ac:dyDescent="0.3">
      <c r="D50" s="123"/>
      <c r="E50" s="124"/>
      <c r="F50" s="9" t="s">
        <v>358</v>
      </c>
      <c r="G50" s="43"/>
      <c r="H50" s="43"/>
      <c r="I50" s="43"/>
      <c r="J50" s="43"/>
      <c r="K50" s="43"/>
      <c r="L50" s="43"/>
    </row>
    <row r="51" spans="4:12" ht="19.95" customHeight="1" x14ac:dyDescent="0.3">
      <c r="D51" s="123">
        <v>12</v>
      </c>
      <c r="E51" s="124" t="s">
        <v>326</v>
      </c>
      <c r="G51" s="43"/>
      <c r="H51" s="43"/>
      <c r="I51" s="43"/>
      <c r="J51" s="43"/>
      <c r="K51" s="43"/>
      <c r="L51" s="43"/>
    </row>
    <row r="52" spans="4:12" ht="19.95" customHeight="1" x14ac:dyDescent="0.3">
      <c r="D52" s="123"/>
      <c r="E52" s="124"/>
      <c r="F52" s="9" t="s">
        <v>359</v>
      </c>
      <c r="G52" s="43"/>
      <c r="H52" s="43"/>
      <c r="I52" s="43"/>
      <c r="J52" s="43"/>
      <c r="K52" s="43"/>
      <c r="L52" s="43"/>
    </row>
    <row r="53" spans="4:12" ht="19.95" customHeight="1" x14ac:dyDescent="0.3">
      <c r="D53" s="123"/>
      <c r="E53" s="124"/>
      <c r="G53" s="43"/>
      <c r="H53" s="43"/>
      <c r="I53" s="43"/>
      <c r="J53" s="43"/>
      <c r="K53" s="43"/>
      <c r="L53" s="43"/>
    </row>
    <row r="54" spans="4:12" ht="19.95" customHeight="1" x14ac:dyDescent="0.3">
      <c r="D54" s="123"/>
      <c r="E54" s="124"/>
    </row>
    <row r="55" spans="4:12" ht="19.95" customHeight="1" x14ac:dyDescent="0.3">
      <c r="D55" s="123"/>
      <c r="E55" s="124"/>
    </row>
  </sheetData>
  <sheetProtection algorithmName="SHA-512" hashValue="mJk91WUGcawuYbqNMDEoeBji93G/uOJVjHiVN/eh/8JoIoxoWLNJ1OPHslRiiAtdlWgZx+bbggvi7aJi/SvJNQ==" saltValue="jcUM61q/GTmK5RFki/XFUw==" spinCount="100000" sheet="1" objects="1" scenarios="1" selectLockedCells="1"/>
  <mergeCells count="3">
    <mergeCell ref="O1:P1"/>
    <mergeCell ref="O2:P2"/>
    <mergeCell ref="F3:H3"/>
  </mergeCells>
  <conditionalFormatting sqref="F2">
    <cfRule type="expression" dxfId="120" priority="1369">
      <formula>$A$2=2</formula>
    </cfRule>
  </conditionalFormatting>
  <conditionalFormatting sqref="F3:H3">
    <cfRule type="expression" dxfId="119" priority="1370">
      <formula>$A$3=2</formula>
    </cfRule>
    <cfRule type="expression" dxfId="118" priority="1371">
      <formula>$A$3=2</formula>
    </cfRule>
  </conditionalFormatting>
  <pageMargins left="0.2" right="0.2" top="0.5" bottom="0.25" header="0.3" footer="0.3"/>
  <pageSetup scale="5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F6459C0-3F67-40C6-98F9-32598DEE43AC}">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B5F24-5C5C-424A-982B-2A3251496E63}">
  <sheetPr codeName="Sheet1">
    <tabColor theme="2" tint="-0.499984740745262"/>
    <pageSetUpPr fitToPage="1"/>
  </sheetPr>
  <dimension ref="A1:S57"/>
  <sheetViews>
    <sheetView showGridLines="0" showRowColHeaders="0" zoomScale="130" zoomScaleNormal="130" workbookViewId="0">
      <selection activeCell="T1" sqref="T1:XFD1048576"/>
    </sheetView>
  </sheetViews>
  <sheetFormatPr defaultColWidth="0" defaultRowHeight="0" customHeight="1" zeroHeight="1" x14ac:dyDescent="0.3"/>
  <cols>
    <col min="1" max="1" width="2.77734375" style="9" customWidth="1"/>
    <col min="2" max="2" width="5.77734375" style="8" customWidth="1"/>
    <col min="3" max="8" width="2.77734375" style="9" customWidth="1"/>
    <col min="9" max="10" width="8.88671875" style="9" customWidth="1"/>
    <col min="11" max="11" width="20.77734375" style="9" customWidth="1"/>
    <col min="12" max="19" width="8.88671875" style="9" customWidth="1"/>
    <col min="20" max="16384" width="8.88671875" style="9" hidden="1"/>
  </cols>
  <sheetData>
    <row r="1" spans="2:17" ht="19.95" customHeight="1" x14ac:dyDescent="0.3"/>
    <row r="2" spans="2:17" ht="19.95" customHeight="1" x14ac:dyDescent="0.3">
      <c r="B2" s="41" t="s">
        <v>40</v>
      </c>
    </row>
    <row r="3" spans="2:17" ht="4.95" customHeight="1" x14ac:dyDescent="0.3">
      <c r="B3" s="41"/>
    </row>
    <row r="4" spans="2:17" ht="19.95" customHeight="1" x14ac:dyDescent="0.3">
      <c r="B4" s="8">
        <v>1</v>
      </c>
      <c r="C4" s="146" t="s">
        <v>186</v>
      </c>
      <c r="D4" s="146"/>
      <c r="E4" s="146"/>
      <c r="F4" s="146"/>
      <c r="G4" s="146"/>
      <c r="H4" s="146"/>
      <c r="I4" s="146"/>
      <c r="J4" s="146"/>
      <c r="K4" s="146"/>
      <c r="L4" s="146"/>
      <c r="M4" s="146"/>
      <c r="N4" s="146"/>
      <c r="O4" s="146"/>
      <c r="P4" s="146"/>
      <c r="Q4" s="146"/>
    </row>
    <row r="5" spans="2:17" ht="19.95" customHeight="1" x14ac:dyDescent="0.3">
      <c r="C5" s="146"/>
      <c r="D5" s="146"/>
      <c r="E5" s="146"/>
      <c r="F5" s="146"/>
      <c r="G5" s="146"/>
      <c r="H5" s="146"/>
      <c r="I5" s="146"/>
      <c r="J5" s="146"/>
      <c r="K5" s="146"/>
      <c r="L5" s="146"/>
      <c r="M5" s="146"/>
      <c r="N5" s="146"/>
      <c r="O5" s="146"/>
      <c r="P5" s="146"/>
      <c r="Q5" s="146"/>
    </row>
    <row r="6" spans="2:17" ht="19.95" customHeight="1" x14ac:dyDescent="0.3">
      <c r="B6" s="8">
        <f>B4+1</f>
        <v>2</v>
      </c>
      <c r="C6" s="9" t="s">
        <v>42</v>
      </c>
    </row>
    <row r="7" spans="2:17" ht="19.95" customHeight="1" x14ac:dyDescent="0.3">
      <c r="C7" s="10"/>
      <c r="D7" s="10"/>
      <c r="E7" s="10"/>
      <c r="F7" s="10"/>
      <c r="I7" s="9" t="s">
        <v>39</v>
      </c>
    </row>
    <row r="8" spans="2:17" ht="10.050000000000001" customHeight="1" x14ac:dyDescent="0.3"/>
    <row r="9" spans="2:17" ht="15" customHeight="1" x14ac:dyDescent="0.3">
      <c r="C9" s="11"/>
      <c r="D9" s="11"/>
      <c r="E9" s="11"/>
      <c r="F9" s="11"/>
      <c r="I9" s="145" t="s">
        <v>177</v>
      </c>
      <c r="J9" s="145"/>
      <c r="K9" s="145"/>
      <c r="L9" s="145"/>
      <c r="M9" s="145"/>
      <c r="N9" s="145"/>
      <c r="O9" s="145"/>
      <c r="P9" s="145"/>
      <c r="Q9" s="145"/>
    </row>
    <row r="10" spans="2:17" ht="15" customHeight="1" x14ac:dyDescent="0.3">
      <c r="I10" s="145"/>
      <c r="J10" s="145"/>
      <c r="K10" s="145"/>
      <c r="L10" s="145"/>
      <c r="M10" s="145"/>
      <c r="N10" s="145"/>
      <c r="O10" s="145"/>
      <c r="P10" s="145"/>
      <c r="Q10" s="145"/>
    </row>
    <row r="11" spans="2:17" ht="10.050000000000001" customHeight="1" x14ac:dyDescent="0.3">
      <c r="I11" s="42"/>
      <c r="J11" s="42"/>
      <c r="K11" s="42"/>
      <c r="L11" s="42"/>
      <c r="M11" s="42"/>
      <c r="N11" s="42"/>
      <c r="O11" s="42"/>
      <c r="P11" s="42"/>
      <c r="Q11" s="42"/>
    </row>
    <row r="12" spans="2:17" ht="15" customHeight="1" x14ac:dyDescent="0.3">
      <c r="F12" s="15"/>
      <c r="I12" s="145" t="s">
        <v>127</v>
      </c>
      <c r="J12" s="145"/>
      <c r="K12" s="145"/>
      <c r="L12" s="145"/>
      <c r="M12" s="145"/>
      <c r="N12" s="145"/>
      <c r="O12" s="145"/>
      <c r="P12" s="145"/>
      <c r="Q12" s="145"/>
    </row>
    <row r="13" spans="2:17" ht="15" customHeight="1" x14ac:dyDescent="0.3">
      <c r="I13" s="145"/>
      <c r="J13" s="145"/>
      <c r="K13" s="145"/>
      <c r="L13" s="145"/>
      <c r="M13" s="145"/>
      <c r="N13" s="145"/>
      <c r="O13" s="145"/>
      <c r="P13" s="145"/>
      <c r="Q13" s="145"/>
    </row>
    <row r="14" spans="2:17" ht="15" customHeight="1" x14ac:dyDescent="0.3">
      <c r="I14" s="145"/>
      <c r="J14" s="145"/>
      <c r="K14" s="145"/>
      <c r="L14" s="145"/>
      <c r="M14" s="145"/>
      <c r="N14" s="145"/>
      <c r="O14" s="145"/>
      <c r="P14" s="145"/>
      <c r="Q14" s="145"/>
    </row>
    <row r="15" spans="2:17" ht="15" customHeight="1" x14ac:dyDescent="0.3">
      <c r="I15" s="145"/>
      <c r="J15" s="145"/>
      <c r="K15" s="145"/>
      <c r="L15" s="145"/>
      <c r="M15" s="145"/>
      <c r="N15" s="145"/>
      <c r="O15" s="145"/>
      <c r="P15" s="145"/>
      <c r="Q15" s="145"/>
    </row>
    <row r="16" spans="2:17" ht="10.050000000000001" customHeight="1" x14ac:dyDescent="0.3">
      <c r="I16" s="43"/>
      <c r="J16" s="43"/>
      <c r="K16" s="43"/>
      <c r="L16" s="43"/>
      <c r="M16" s="43"/>
      <c r="N16" s="43"/>
      <c r="O16" s="43"/>
      <c r="P16" s="43"/>
      <c r="Q16" s="43"/>
    </row>
    <row r="17" spans="3:17" ht="15" customHeight="1" x14ac:dyDescent="0.3">
      <c r="C17" s="15"/>
      <c r="D17" s="22" t="s">
        <v>74</v>
      </c>
      <c r="E17" s="22"/>
      <c r="F17" s="15"/>
      <c r="G17" s="22" t="s">
        <v>75</v>
      </c>
      <c r="I17" s="145" t="s">
        <v>119</v>
      </c>
      <c r="J17" s="145"/>
      <c r="K17" s="145"/>
      <c r="L17" s="145"/>
      <c r="M17" s="145"/>
      <c r="N17" s="145"/>
      <c r="O17" s="145"/>
      <c r="P17" s="145"/>
      <c r="Q17" s="145"/>
    </row>
    <row r="18" spans="3:17" ht="15" customHeight="1" x14ac:dyDescent="0.3">
      <c r="I18" s="145"/>
      <c r="J18" s="145"/>
      <c r="K18" s="145"/>
      <c r="L18" s="145"/>
      <c r="M18" s="145"/>
      <c r="N18" s="145"/>
      <c r="O18" s="145"/>
      <c r="P18" s="145"/>
      <c r="Q18" s="145"/>
    </row>
    <row r="19" spans="3:17" ht="10.050000000000001" customHeight="1" x14ac:dyDescent="0.3"/>
    <row r="20" spans="3:17" ht="15" customHeight="1" x14ac:dyDescent="0.3">
      <c r="C20" s="12"/>
      <c r="D20" s="12"/>
      <c r="E20" s="12"/>
      <c r="F20" s="12"/>
      <c r="I20" s="145" t="s">
        <v>41</v>
      </c>
      <c r="J20" s="145"/>
      <c r="K20" s="145"/>
      <c r="L20" s="145"/>
      <c r="M20" s="145"/>
      <c r="N20" s="145"/>
      <c r="O20" s="145"/>
      <c r="P20" s="145"/>
      <c r="Q20" s="145"/>
    </row>
    <row r="21" spans="3:17" ht="15" customHeight="1" x14ac:dyDescent="0.3">
      <c r="I21" s="145"/>
      <c r="J21" s="145"/>
      <c r="K21" s="145"/>
      <c r="L21" s="145"/>
      <c r="M21" s="145"/>
      <c r="N21" s="145"/>
      <c r="O21" s="145"/>
      <c r="P21" s="145"/>
      <c r="Q21" s="145"/>
    </row>
    <row r="22" spans="3:17" ht="15" customHeight="1" x14ac:dyDescent="0.3">
      <c r="I22" s="145"/>
      <c r="J22" s="145"/>
      <c r="K22" s="145"/>
      <c r="L22" s="145"/>
      <c r="M22" s="145"/>
      <c r="N22" s="145"/>
      <c r="O22" s="145"/>
      <c r="P22" s="145"/>
      <c r="Q22" s="145"/>
    </row>
    <row r="23" spans="3:17" ht="19.95" customHeight="1" x14ac:dyDescent="0.3">
      <c r="I23" s="145"/>
      <c r="J23" s="145"/>
      <c r="K23" s="145"/>
      <c r="L23" s="145"/>
      <c r="M23" s="145"/>
      <c r="N23" s="145"/>
      <c r="O23" s="145"/>
      <c r="P23" s="145"/>
      <c r="Q23" s="145"/>
    </row>
    <row r="24" spans="3:17" ht="10.050000000000001" customHeight="1" x14ac:dyDescent="0.3">
      <c r="I24" s="43"/>
      <c r="J24" s="43"/>
      <c r="K24" s="43"/>
      <c r="L24" s="43"/>
      <c r="M24" s="43"/>
      <c r="N24" s="43"/>
      <c r="O24" s="43"/>
      <c r="P24" s="43"/>
      <c r="Q24" s="43"/>
    </row>
    <row r="25" spans="3:17" ht="15" customHeight="1" x14ac:dyDescent="0.3">
      <c r="C25" s="13"/>
      <c r="D25" s="13"/>
      <c r="E25" s="13"/>
      <c r="F25" s="13"/>
      <c r="I25" s="145" t="s">
        <v>66</v>
      </c>
      <c r="J25" s="145"/>
      <c r="K25" s="145"/>
      <c r="L25" s="145"/>
      <c r="M25" s="145"/>
      <c r="N25" s="145"/>
      <c r="O25" s="145"/>
      <c r="P25" s="145"/>
      <c r="Q25" s="145"/>
    </row>
    <row r="26" spans="3:17" ht="15" customHeight="1" x14ac:dyDescent="0.3">
      <c r="I26" s="145"/>
      <c r="J26" s="145"/>
      <c r="K26" s="145"/>
      <c r="L26" s="145"/>
      <c r="M26" s="145"/>
      <c r="N26" s="145"/>
      <c r="O26" s="145"/>
      <c r="P26" s="145"/>
      <c r="Q26" s="145"/>
    </row>
    <row r="27" spans="3:17" ht="10.050000000000001" customHeight="1" x14ac:dyDescent="0.3"/>
    <row r="28" spans="3:17" ht="19.95" customHeight="1" x14ac:dyDescent="0.3">
      <c r="C28" s="14" t="s">
        <v>21</v>
      </c>
      <c r="D28" s="14"/>
      <c r="E28" s="14"/>
      <c r="F28" s="14"/>
      <c r="I28" s="9" t="s">
        <v>187</v>
      </c>
    </row>
    <row r="29" spans="3:17" ht="10.050000000000001" customHeight="1" x14ac:dyDescent="0.3"/>
    <row r="30" spans="3:17" ht="19.95" customHeight="1" x14ac:dyDescent="0.3">
      <c r="C30" s="5" t="s">
        <v>22</v>
      </c>
      <c r="D30" s="5"/>
      <c r="E30" s="5"/>
      <c r="F30" s="5"/>
      <c r="I30" s="9" t="s">
        <v>45</v>
      </c>
    </row>
    <row r="31" spans="3:17" ht="10.050000000000001" customHeight="1" x14ac:dyDescent="0.3"/>
    <row r="32" spans="3:17" ht="19.95" customHeight="1" x14ac:dyDescent="0.3">
      <c r="C32" s="5" t="s">
        <v>14</v>
      </c>
      <c r="D32" s="5"/>
      <c r="E32" s="5"/>
      <c r="F32" s="5"/>
      <c r="I32" s="9" t="s">
        <v>67</v>
      </c>
    </row>
    <row r="33" spans="2:17" ht="10.050000000000001" customHeight="1" x14ac:dyDescent="0.3"/>
    <row r="34" spans="2:17" ht="19.95" customHeight="1" x14ac:dyDescent="0.3">
      <c r="B34" s="8">
        <f>B6+1</f>
        <v>3</v>
      </c>
      <c r="C34" s="9" t="s">
        <v>129</v>
      </c>
    </row>
    <row r="35" spans="2:17" ht="19.95" customHeight="1" x14ac:dyDescent="0.3">
      <c r="B35" s="8">
        <f>B34+1</f>
        <v>4</v>
      </c>
      <c r="C35" s="145" t="s">
        <v>128</v>
      </c>
      <c r="D35" s="145"/>
      <c r="E35" s="145"/>
      <c r="F35" s="145"/>
      <c r="G35" s="145"/>
      <c r="H35" s="145"/>
      <c r="I35" s="145"/>
      <c r="J35" s="145"/>
      <c r="K35" s="145"/>
      <c r="L35" s="145"/>
      <c r="M35" s="145"/>
      <c r="N35" s="145"/>
      <c r="O35" s="145"/>
      <c r="P35" s="145"/>
      <c r="Q35" s="145"/>
    </row>
    <row r="36" spans="2:17" ht="15" customHeight="1" x14ac:dyDescent="0.3">
      <c r="C36" s="145"/>
      <c r="D36" s="145"/>
      <c r="E36" s="145"/>
      <c r="F36" s="145"/>
      <c r="G36" s="145"/>
      <c r="H36" s="145"/>
      <c r="I36" s="145"/>
      <c r="J36" s="145"/>
      <c r="K36" s="145"/>
      <c r="L36" s="145"/>
      <c r="M36" s="145"/>
      <c r="N36" s="145"/>
      <c r="O36" s="145"/>
      <c r="P36" s="145"/>
      <c r="Q36" s="145"/>
    </row>
    <row r="37" spans="2:17" ht="19.95" customHeight="1" x14ac:dyDescent="0.3">
      <c r="B37" s="8">
        <v>5</v>
      </c>
      <c r="C37" s="146" t="s">
        <v>120</v>
      </c>
      <c r="D37" s="146"/>
      <c r="E37" s="146"/>
      <c r="F37" s="146"/>
      <c r="G37" s="146"/>
      <c r="H37" s="146"/>
      <c r="I37" s="146"/>
      <c r="J37" s="146"/>
      <c r="K37" s="146"/>
      <c r="L37" s="146"/>
      <c r="M37" s="146"/>
      <c r="N37" s="146"/>
      <c r="O37" s="146"/>
      <c r="P37" s="146"/>
      <c r="Q37" s="146"/>
    </row>
    <row r="38" spans="2:17" ht="19.95" customHeight="1" x14ac:dyDescent="0.3">
      <c r="C38" s="146"/>
      <c r="D38" s="146"/>
      <c r="E38" s="146"/>
      <c r="F38" s="146"/>
      <c r="G38" s="146"/>
      <c r="H38" s="146"/>
      <c r="I38" s="146"/>
      <c r="J38" s="146"/>
      <c r="K38" s="146"/>
      <c r="L38" s="146"/>
      <c r="M38" s="146"/>
      <c r="N38" s="146"/>
      <c r="O38" s="146"/>
      <c r="P38" s="146"/>
      <c r="Q38" s="146"/>
    </row>
    <row r="39" spans="2:17" ht="12" customHeight="1" x14ac:dyDescent="0.3">
      <c r="C39" s="146"/>
      <c r="D39" s="146"/>
      <c r="E39" s="146"/>
      <c r="F39" s="146"/>
      <c r="G39" s="146"/>
      <c r="H39" s="146"/>
      <c r="I39" s="146"/>
      <c r="J39" s="146"/>
      <c r="K39" s="146"/>
      <c r="L39" s="146"/>
      <c r="M39" s="146"/>
      <c r="N39" s="146"/>
      <c r="O39" s="146"/>
      <c r="P39" s="146"/>
      <c r="Q39" s="146"/>
    </row>
    <row r="40" spans="2:17" ht="19.95" customHeight="1" x14ac:dyDescent="0.3">
      <c r="B40" s="8">
        <v>6</v>
      </c>
      <c r="C40" s="9" t="s">
        <v>44</v>
      </c>
    </row>
    <row r="41" spans="2:17" ht="19.95" customHeight="1" x14ac:dyDescent="0.3"/>
    <row r="42" spans="2:17" ht="19.95" customHeight="1" x14ac:dyDescent="0.3"/>
    <row r="43" spans="2:17" ht="19.95" customHeight="1" x14ac:dyDescent="0.3"/>
    <row r="44" spans="2:17" ht="19.95" customHeight="1" x14ac:dyDescent="0.3"/>
    <row r="45" spans="2:17" ht="19.95" hidden="1" customHeight="1" x14ac:dyDescent="0.3"/>
    <row r="46" spans="2:17" ht="19.95" hidden="1" customHeight="1" x14ac:dyDescent="0.3"/>
    <row r="47" spans="2:17" ht="19.95" hidden="1" customHeight="1" x14ac:dyDescent="0.3"/>
    <row r="48" spans="2:17" ht="19.95" hidden="1" customHeight="1" x14ac:dyDescent="0.3"/>
    <row r="49" ht="19.95" hidden="1" customHeight="1" x14ac:dyDescent="0.3"/>
    <row r="50" ht="19.95" hidden="1" customHeight="1" x14ac:dyDescent="0.3"/>
    <row r="51" ht="19.95" hidden="1" customHeight="1" x14ac:dyDescent="0.3"/>
    <row r="52" ht="19.95" hidden="1" customHeight="1" x14ac:dyDescent="0.3"/>
    <row r="53" ht="19.95" hidden="1" customHeight="1" x14ac:dyDescent="0.3"/>
    <row r="54" ht="19.95" hidden="1" customHeight="1" x14ac:dyDescent="0.3"/>
    <row r="55" ht="19.95" hidden="1" customHeight="1" x14ac:dyDescent="0.3"/>
    <row r="56" ht="19.95" hidden="1" customHeight="1" x14ac:dyDescent="0.3"/>
    <row r="57" ht="19.95" hidden="1" customHeight="1" x14ac:dyDescent="0.3"/>
  </sheetData>
  <sheetProtection algorithmName="SHA-512" hashValue="nsjxTQnUMu+4zMQV51zlC+2jPZD+FQEWNBNxEiSWCX3/KjjUIz1UjALuZ4aKKMg1txxqVX1mxseTg2wQd0QbYQ==" saltValue="NpOfgIueTQKV0jiIepwydA=="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117" priority="5">
      <formula>ISBLANK(C17)</formula>
    </cfRule>
  </conditionalFormatting>
  <conditionalFormatting sqref="C9:F9">
    <cfRule type="expression" dxfId="116" priority="7">
      <formula>ISBLANK(C9)</formula>
    </cfRule>
  </conditionalFormatting>
  <conditionalFormatting sqref="F12">
    <cfRule type="expression" dxfId="115" priority="6">
      <formula>ISBLANK(F12)</formula>
    </cfRule>
  </conditionalFormatting>
  <conditionalFormatting sqref="F17">
    <cfRule type="expression" dxfId="114" priority="4">
      <formula>ISBLANK(F17)</formula>
    </cfRule>
  </conditionalFormatting>
  <pageMargins left="0.2" right="0.2" top="0.5" bottom="0.25" header="0.3" footer="0.3"/>
  <pageSetup scale="8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68C66C3-5ADD-4DEE-AB13-4B5261D5EBE7}">
          <x14:formula1>
            <xm:f>Tables!$H$2:$H$4</xm:f>
          </x14:formula1>
          <xm:sqref>C28:F28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DEFBD-7CD2-4DF8-98D1-508AEEC9670C}">
  <sheetPr codeName="Sheet2">
    <tabColor theme="9" tint="0.39997558519241921"/>
  </sheetPr>
  <dimension ref="A1:CT159"/>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22" customWidth="1"/>
    <col min="2" max="36" width="2.77734375" style="22" customWidth="1"/>
    <col min="37" max="37" width="1.77734375" style="22" customWidth="1"/>
    <col min="38" max="39" width="8.77734375" style="7" hidden="1" customWidth="1"/>
    <col min="40" max="40" width="10.109375" style="7" hidden="1" customWidth="1"/>
    <col min="41" max="41" width="8.77734375" style="7" hidden="1" customWidth="1"/>
    <col min="42" max="46" width="15.77734375" style="7" hidden="1" customWidth="1"/>
    <col min="47" max="48" width="2.77734375" style="22" customWidth="1"/>
    <col min="49" max="63" width="2.77734375" style="66" customWidth="1"/>
    <col min="64" max="64" width="3.77734375" style="66" customWidth="1"/>
    <col min="65" max="86" width="2.77734375" style="66" customWidth="1"/>
    <col min="87" max="87" width="8.77734375" style="66" customWidth="1"/>
    <col min="88" max="98" width="0" style="22" hidden="1" customWidth="1"/>
    <col min="99" max="16384" width="8.88671875" style="22" hidden="1"/>
  </cols>
  <sheetData>
    <row r="1" spans="2:98" ht="15" customHeight="1" x14ac:dyDescent="0.3">
      <c r="O1" s="191" t="s">
        <v>382</v>
      </c>
      <c r="P1" s="191"/>
      <c r="Q1" s="191"/>
      <c r="R1" s="191"/>
      <c r="S1" s="191"/>
      <c r="T1" s="191"/>
      <c r="U1" s="191"/>
      <c r="V1" s="191"/>
      <c r="W1" s="191"/>
      <c r="X1" s="191"/>
      <c r="Y1" s="191"/>
      <c r="Z1" s="191"/>
      <c r="AA1" s="191"/>
      <c r="AB1" s="191"/>
      <c r="AC1" s="191"/>
      <c r="AD1" s="191"/>
      <c r="AE1" s="191"/>
      <c r="AF1" s="191"/>
      <c r="AG1" s="191"/>
      <c r="AH1" s="191"/>
      <c r="AI1" s="191"/>
      <c r="AJ1" s="191"/>
      <c r="AK1" s="18"/>
      <c r="AL1" s="49"/>
      <c r="AM1" s="49"/>
      <c r="AN1" s="49"/>
      <c r="AO1" s="49"/>
      <c r="AP1" s="49"/>
      <c r="AQ1" s="49"/>
      <c r="AR1" s="49"/>
      <c r="AS1" s="49"/>
      <c r="AT1" s="49"/>
      <c r="BI1" s="18"/>
      <c r="BJ1" s="191" t="str">
        <f>O1</f>
        <v>Form 2E - Hydrodynamic Separator or
Snout / Hood Design Form</v>
      </c>
      <c r="BK1" s="191"/>
      <c r="BL1" s="191"/>
      <c r="BM1" s="191"/>
      <c r="BN1" s="191"/>
      <c r="BO1" s="191"/>
      <c r="BP1" s="191"/>
      <c r="BQ1" s="191"/>
      <c r="BR1" s="191"/>
      <c r="BS1" s="191"/>
      <c r="BT1" s="191"/>
      <c r="BU1" s="191"/>
      <c r="BV1" s="191"/>
      <c r="BW1" s="191"/>
      <c r="BX1" s="191"/>
      <c r="BY1" s="191"/>
      <c r="BZ1" s="191"/>
      <c r="CA1" s="191"/>
      <c r="CB1" s="191"/>
      <c r="CC1" s="191"/>
      <c r="CD1" s="191"/>
      <c r="CO1" s="50"/>
      <c r="CP1" s="50"/>
      <c r="CQ1" s="50"/>
      <c r="CR1" s="50"/>
      <c r="CS1" s="50"/>
      <c r="CT1" s="50"/>
    </row>
    <row r="2" spans="2:98" ht="15" customHeight="1" x14ac:dyDescent="0.3">
      <c r="J2" s="3"/>
      <c r="K2" s="3"/>
      <c r="L2" s="3"/>
      <c r="M2" s="3"/>
      <c r="N2" s="18"/>
      <c r="O2" s="191"/>
      <c r="P2" s="191"/>
      <c r="Q2" s="191"/>
      <c r="R2" s="191"/>
      <c r="S2" s="191"/>
      <c r="T2" s="191"/>
      <c r="U2" s="191"/>
      <c r="V2" s="191"/>
      <c r="W2" s="191"/>
      <c r="X2" s="191"/>
      <c r="Y2" s="191"/>
      <c r="Z2" s="191"/>
      <c r="AA2" s="191"/>
      <c r="AB2" s="191"/>
      <c r="AC2" s="191"/>
      <c r="AD2" s="191"/>
      <c r="AE2" s="191"/>
      <c r="AF2" s="191"/>
      <c r="AG2" s="191"/>
      <c r="AH2" s="191"/>
      <c r="AI2" s="191"/>
      <c r="AJ2" s="191"/>
      <c r="AK2" s="18"/>
      <c r="AL2" s="49"/>
      <c r="AM2" s="49"/>
      <c r="AN2" s="49"/>
      <c r="AO2" s="49"/>
      <c r="AP2" s="49"/>
      <c r="AQ2" s="49"/>
      <c r="AR2" s="49"/>
      <c r="AS2" s="49"/>
      <c r="AT2" s="49"/>
      <c r="BH2" s="18"/>
      <c r="BI2" s="18"/>
      <c r="BJ2" s="191"/>
      <c r="BK2" s="191"/>
      <c r="BL2" s="191"/>
      <c r="BM2" s="191"/>
      <c r="BN2" s="191"/>
      <c r="BO2" s="191"/>
      <c r="BP2" s="191"/>
      <c r="BQ2" s="191"/>
      <c r="BR2" s="191"/>
      <c r="BS2" s="191"/>
      <c r="BT2" s="191"/>
      <c r="BU2" s="191"/>
      <c r="BV2" s="191"/>
      <c r="BW2" s="191"/>
      <c r="BX2" s="191"/>
      <c r="BY2" s="191"/>
      <c r="BZ2" s="191"/>
      <c r="CA2" s="191"/>
      <c r="CB2" s="191"/>
      <c r="CC2" s="191"/>
      <c r="CD2" s="191"/>
      <c r="CI2" s="18"/>
      <c r="CO2" s="50"/>
      <c r="CP2" s="50"/>
      <c r="CQ2" s="50"/>
      <c r="CR2" s="50"/>
      <c r="CS2" s="50"/>
      <c r="CT2" s="50"/>
    </row>
    <row r="3" spans="2:98" ht="15" customHeight="1" x14ac:dyDescent="0.3">
      <c r="J3" s="3"/>
      <c r="K3" s="3"/>
      <c r="L3" s="3"/>
      <c r="M3" s="3"/>
      <c r="N3" s="18"/>
      <c r="O3" s="191"/>
      <c r="P3" s="191"/>
      <c r="Q3" s="191"/>
      <c r="R3" s="191"/>
      <c r="S3" s="191"/>
      <c r="T3" s="191"/>
      <c r="U3" s="191"/>
      <c r="V3" s="191"/>
      <c r="W3" s="191"/>
      <c r="X3" s="191"/>
      <c r="Y3" s="191"/>
      <c r="Z3" s="191"/>
      <c r="AA3" s="191"/>
      <c r="AB3" s="191"/>
      <c r="AC3" s="191"/>
      <c r="AD3" s="191"/>
      <c r="AE3" s="191"/>
      <c r="AF3" s="191"/>
      <c r="AG3" s="191"/>
      <c r="AH3" s="191"/>
      <c r="AI3" s="191"/>
      <c r="AJ3" s="191"/>
      <c r="AK3" s="18"/>
      <c r="AL3" s="49"/>
      <c r="AM3" s="49"/>
      <c r="AN3" s="49"/>
      <c r="AO3" s="49"/>
      <c r="AP3" s="49"/>
      <c r="AQ3" s="49"/>
      <c r="AR3" s="49"/>
      <c r="AS3" s="49"/>
      <c r="AT3" s="49"/>
      <c r="BH3" s="18"/>
      <c r="BI3" s="18"/>
      <c r="BJ3" s="191"/>
      <c r="BK3" s="191"/>
      <c r="BL3" s="191"/>
      <c r="BM3" s="191"/>
      <c r="BN3" s="191"/>
      <c r="BO3" s="191"/>
      <c r="BP3" s="191"/>
      <c r="BQ3" s="191"/>
      <c r="BR3" s="191"/>
      <c r="BS3" s="191"/>
      <c r="BT3" s="191"/>
      <c r="BU3" s="191"/>
      <c r="BV3" s="191"/>
      <c r="BW3" s="191"/>
      <c r="BX3" s="191"/>
      <c r="BY3" s="191"/>
      <c r="BZ3" s="191"/>
      <c r="CA3" s="191"/>
      <c r="CB3" s="191"/>
      <c r="CC3" s="191"/>
      <c r="CD3" s="191"/>
      <c r="CI3" s="18"/>
      <c r="CO3" s="50"/>
      <c r="CP3" s="50"/>
      <c r="CQ3" s="50"/>
      <c r="CR3" s="50"/>
      <c r="CS3" s="50"/>
      <c r="CT3" s="50"/>
    </row>
    <row r="4" spans="2:98" ht="15" customHeight="1" x14ac:dyDescent="0.3">
      <c r="J4" s="3"/>
      <c r="K4" s="3"/>
      <c r="L4" s="3"/>
      <c r="M4" s="3"/>
      <c r="N4" s="18"/>
      <c r="O4" s="191"/>
      <c r="P4" s="191"/>
      <c r="Q4" s="191"/>
      <c r="R4" s="191"/>
      <c r="S4" s="191"/>
      <c r="T4" s="191"/>
      <c r="U4" s="191"/>
      <c r="V4" s="191"/>
      <c r="W4" s="191"/>
      <c r="X4" s="191"/>
      <c r="Y4" s="191"/>
      <c r="Z4" s="191"/>
      <c r="AA4" s="191"/>
      <c r="AB4" s="191"/>
      <c r="AC4" s="191"/>
      <c r="AD4" s="191"/>
      <c r="AE4" s="191"/>
      <c r="AF4" s="191"/>
      <c r="AG4" s="191"/>
      <c r="AH4" s="191"/>
      <c r="AI4" s="191"/>
      <c r="AJ4" s="191"/>
      <c r="AK4" s="18"/>
      <c r="AL4" s="49"/>
      <c r="AM4" s="49"/>
      <c r="AN4" s="49"/>
      <c r="AO4" s="49"/>
      <c r="AP4" s="49"/>
      <c r="AQ4" s="49"/>
      <c r="AR4" s="49"/>
      <c r="AS4" s="49"/>
      <c r="AT4" s="49"/>
      <c r="BH4" s="18"/>
      <c r="BI4" s="18"/>
      <c r="BJ4" s="191"/>
      <c r="BK4" s="191"/>
      <c r="BL4" s="191"/>
      <c r="BM4" s="191"/>
      <c r="BN4" s="191"/>
      <c r="BO4" s="191"/>
      <c r="BP4" s="191"/>
      <c r="BQ4" s="191"/>
      <c r="BR4" s="191"/>
      <c r="BS4" s="191"/>
      <c r="BT4" s="191"/>
      <c r="BU4" s="191"/>
      <c r="BV4" s="191"/>
      <c r="BW4" s="191"/>
      <c r="BX4" s="191"/>
      <c r="BY4" s="191"/>
      <c r="BZ4" s="191"/>
      <c r="CA4" s="191"/>
      <c r="CB4" s="191"/>
      <c r="CC4" s="191"/>
      <c r="CD4" s="191"/>
      <c r="CI4" s="18"/>
      <c r="CO4" s="50"/>
      <c r="CP4" s="50"/>
      <c r="CQ4" s="50"/>
      <c r="CR4" s="50"/>
      <c r="CS4" s="50"/>
      <c r="CT4" s="50"/>
    </row>
    <row r="5" spans="2:98" ht="4.95" customHeight="1" x14ac:dyDescent="0.3">
      <c r="J5" s="3"/>
      <c r="K5" s="3"/>
      <c r="L5" s="3"/>
      <c r="M5" s="3"/>
      <c r="N5" s="3"/>
      <c r="O5" s="3"/>
      <c r="P5" s="3"/>
      <c r="Q5" s="3"/>
      <c r="R5" s="19"/>
      <c r="S5" s="19"/>
      <c r="T5" s="19"/>
      <c r="U5" s="19"/>
      <c r="V5" s="19"/>
      <c r="W5" s="19"/>
      <c r="X5" s="19"/>
      <c r="Y5" s="19"/>
      <c r="Z5" s="19"/>
      <c r="AA5" s="19"/>
      <c r="AB5" s="19"/>
      <c r="AC5" s="19"/>
      <c r="AD5" s="19"/>
      <c r="AE5" s="19"/>
      <c r="AF5" s="19"/>
      <c r="AG5" s="19"/>
      <c r="AH5" s="19"/>
      <c r="AI5" s="19"/>
      <c r="AJ5" s="19"/>
      <c r="AL5" s="49"/>
      <c r="AM5" s="49"/>
      <c r="AN5" s="49"/>
      <c r="AO5" s="49"/>
      <c r="AP5" s="49"/>
      <c r="AQ5" s="49"/>
      <c r="AR5" s="49"/>
      <c r="AS5" s="49"/>
      <c r="AT5" s="49"/>
    </row>
    <row r="6" spans="2:98" ht="15" customHeight="1" x14ac:dyDescent="0.3">
      <c r="B6" s="1" t="s">
        <v>0</v>
      </c>
      <c r="C6" s="1"/>
      <c r="D6" s="1"/>
      <c r="E6" s="1"/>
      <c r="F6" s="1"/>
      <c r="G6" s="1"/>
      <c r="H6" s="1"/>
      <c r="I6" s="1"/>
      <c r="AB6" s="2" t="s">
        <v>281</v>
      </c>
      <c r="AC6" s="155"/>
      <c r="AD6" s="155"/>
      <c r="AE6" s="155"/>
      <c r="AF6" s="155"/>
      <c r="AG6" s="155"/>
      <c r="AH6" s="155"/>
      <c r="AI6" s="155"/>
      <c r="AJ6" s="155"/>
      <c r="AV6" s="156" t="s">
        <v>43</v>
      </c>
      <c r="AW6" s="156"/>
      <c r="AX6" s="156"/>
      <c r="AY6" s="156"/>
      <c r="AZ6" s="156"/>
      <c r="BA6" s="156"/>
      <c r="BB6" s="156"/>
      <c r="BC6" s="156"/>
      <c r="BD6" s="156"/>
      <c r="BE6" s="156"/>
      <c r="BF6" s="156"/>
      <c r="BG6" s="156"/>
      <c r="BH6" s="156"/>
      <c r="BI6" s="156"/>
      <c r="BJ6" s="21"/>
      <c r="BK6" s="21"/>
      <c r="BL6" s="21"/>
      <c r="BM6" s="21"/>
      <c r="BN6" s="21"/>
      <c r="BO6" s="21"/>
      <c r="BP6" s="21"/>
      <c r="BQ6" s="21"/>
      <c r="BR6" s="21"/>
      <c r="BS6" s="21"/>
      <c r="BT6" s="21"/>
      <c r="BU6" s="21"/>
      <c r="BV6" s="21"/>
      <c r="BW6" s="21"/>
      <c r="BX6" s="21"/>
      <c r="BY6" s="21"/>
      <c r="BZ6" s="21"/>
      <c r="CA6" s="21"/>
      <c r="CB6" s="21"/>
      <c r="CC6" s="21"/>
      <c r="CD6" s="21"/>
      <c r="CE6" s="21"/>
      <c r="CF6" s="67"/>
      <c r="CG6" s="67"/>
      <c r="CH6" s="67"/>
    </row>
    <row r="7" spans="2:98" ht="15" customHeight="1" x14ac:dyDescent="0.3">
      <c r="D7" s="2" t="s">
        <v>81</v>
      </c>
      <c r="E7" s="153"/>
      <c r="F7" s="153"/>
      <c r="G7" s="153"/>
      <c r="H7" s="153"/>
      <c r="I7" s="153"/>
      <c r="J7" s="153"/>
      <c r="K7" s="153"/>
      <c r="L7" s="153"/>
      <c r="M7" s="153"/>
      <c r="N7" s="153"/>
      <c r="O7" s="153"/>
      <c r="P7" s="153"/>
      <c r="Q7" s="153"/>
      <c r="R7" s="153"/>
      <c r="S7" s="153"/>
      <c r="T7" s="153"/>
      <c r="U7" s="153"/>
      <c r="V7" s="153"/>
      <c r="W7" s="153"/>
      <c r="X7" s="153"/>
      <c r="AD7" s="2" t="s">
        <v>12</v>
      </c>
      <c r="AE7" s="157"/>
      <c r="AF7" s="157"/>
      <c r="AG7" s="157"/>
      <c r="AH7" s="157"/>
      <c r="AI7" s="157"/>
      <c r="AJ7" s="157"/>
      <c r="AV7" s="156"/>
      <c r="AW7" s="156"/>
      <c r="AX7" s="156"/>
      <c r="AY7" s="156"/>
      <c r="AZ7" s="156"/>
      <c r="BA7" s="156"/>
      <c r="BB7" s="156"/>
      <c r="BC7" s="156"/>
      <c r="BD7" s="156"/>
      <c r="BE7" s="156"/>
      <c r="BF7" s="156"/>
      <c r="BG7" s="156"/>
      <c r="BH7" s="156"/>
      <c r="BI7" s="156"/>
      <c r="BJ7" s="55"/>
      <c r="BK7" s="55"/>
      <c r="BL7" s="55"/>
      <c r="BM7" s="55"/>
      <c r="BN7" s="55"/>
      <c r="BO7" s="55"/>
      <c r="BP7" s="55"/>
      <c r="BQ7" s="55"/>
      <c r="BR7" s="55"/>
      <c r="BS7" s="55"/>
      <c r="BT7" s="55"/>
      <c r="BU7" s="55"/>
      <c r="BV7" s="55"/>
      <c r="BW7" s="55"/>
      <c r="BX7" s="55"/>
      <c r="BY7" s="55"/>
      <c r="BZ7" s="55"/>
      <c r="CA7" s="55"/>
      <c r="CB7" s="55"/>
      <c r="CC7" s="55"/>
      <c r="CD7" s="55"/>
      <c r="CE7" s="55"/>
      <c r="CF7" s="67"/>
      <c r="CG7" s="67"/>
      <c r="CH7" s="67"/>
    </row>
    <row r="8" spans="2:98" ht="15" customHeight="1" x14ac:dyDescent="0.3">
      <c r="D8" s="2" t="s">
        <v>82</v>
      </c>
      <c r="E8" s="162"/>
      <c r="F8" s="162"/>
      <c r="G8" s="162"/>
      <c r="H8" s="162"/>
      <c r="I8" s="162"/>
      <c r="J8" s="162"/>
      <c r="K8" s="162"/>
      <c r="L8" s="162"/>
      <c r="M8" s="162"/>
      <c r="N8" s="162"/>
      <c r="O8" s="162"/>
      <c r="P8" s="162"/>
      <c r="Q8" s="162"/>
      <c r="R8" s="162"/>
      <c r="S8" s="162"/>
      <c r="T8" s="162"/>
      <c r="U8" s="162"/>
      <c r="V8" s="162"/>
      <c r="W8" s="162"/>
      <c r="X8" s="162"/>
      <c r="AD8" s="2" t="s">
        <v>23</v>
      </c>
      <c r="AE8" s="163"/>
      <c r="AF8" s="163"/>
      <c r="AG8" s="163"/>
      <c r="AH8" s="163"/>
      <c r="AI8" s="163"/>
      <c r="AJ8" s="163"/>
      <c r="AV8" s="54" t="s">
        <v>68</v>
      </c>
      <c r="AW8" s="22"/>
      <c r="AX8" s="22"/>
      <c r="AY8" s="57"/>
      <c r="AZ8" s="57"/>
      <c r="BA8" s="55"/>
      <c r="BB8" s="55"/>
      <c r="BC8" s="55"/>
      <c r="BD8" s="55"/>
      <c r="CH8" s="44"/>
    </row>
    <row r="9" spans="2:98" ht="4.9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51"/>
      <c r="AM9" s="51"/>
      <c r="AN9" s="51"/>
      <c r="AO9" s="51"/>
      <c r="AP9" s="51"/>
      <c r="AQ9" s="51"/>
      <c r="AR9" s="51"/>
      <c r="AS9" s="51"/>
      <c r="AT9" s="51"/>
      <c r="AV9" s="57"/>
      <c r="AW9" s="22"/>
      <c r="AX9" s="22"/>
      <c r="AY9" s="57"/>
      <c r="AZ9" s="57"/>
      <c r="BA9" s="55"/>
      <c r="BB9" s="55"/>
      <c r="BC9" s="55"/>
      <c r="BD9" s="55"/>
      <c r="CH9" s="67"/>
    </row>
    <row r="10" spans="2:98" ht="15" customHeight="1" x14ac:dyDescent="0.3">
      <c r="E10" s="2" t="s">
        <v>112</v>
      </c>
      <c r="G10" s="126"/>
      <c r="H10" s="22" t="s">
        <v>76</v>
      </c>
      <c r="O10" s="126"/>
      <c r="P10" s="22" t="s">
        <v>77</v>
      </c>
      <c r="X10" s="126"/>
      <c r="Y10" s="22" t="s">
        <v>78</v>
      </c>
      <c r="AV10" s="70">
        <v>1</v>
      </c>
      <c r="AW10" s="6" t="s">
        <v>385</v>
      </c>
      <c r="AX10" s="22"/>
      <c r="AY10" s="57"/>
      <c r="AZ10" s="57"/>
      <c r="BA10" s="55"/>
      <c r="BB10" s="55"/>
      <c r="BC10" s="55"/>
      <c r="BD10" s="55"/>
      <c r="CH10" s="67"/>
    </row>
    <row r="11" spans="2:98" ht="4.95" customHeight="1" x14ac:dyDescent="0.3">
      <c r="C11" s="2"/>
      <c r="D11" s="2"/>
      <c r="E11" s="2"/>
      <c r="G11" s="2"/>
      <c r="H11" s="2"/>
      <c r="I11" s="2"/>
      <c r="AX11" s="57"/>
      <c r="AY11" s="57"/>
      <c r="AZ11" s="57"/>
      <c r="BA11" s="55"/>
      <c r="BB11" s="55"/>
      <c r="BC11" s="55"/>
      <c r="BD11" s="55"/>
    </row>
    <row r="12" spans="2:98" ht="15" customHeight="1" x14ac:dyDescent="0.3">
      <c r="C12" s="2"/>
      <c r="D12" s="2"/>
      <c r="E12" s="2"/>
      <c r="G12" s="126"/>
      <c r="H12" s="22" t="s">
        <v>122</v>
      </c>
      <c r="O12" s="126"/>
      <c r="P12" s="22" t="s">
        <v>123</v>
      </c>
      <c r="AV12" s="70">
        <f>AV10+1</f>
        <v>2</v>
      </c>
      <c r="AW12" s="57" t="s">
        <v>386</v>
      </c>
      <c r="AX12" s="57"/>
      <c r="AY12" s="57"/>
      <c r="AZ12" s="57"/>
      <c r="BA12" s="55"/>
      <c r="BB12" s="55"/>
      <c r="BC12" s="55"/>
      <c r="BD12" s="55"/>
    </row>
    <row r="13" spans="2:98" ht="4.95" customHeight="1" x14ac:dyDescent="0.3">
      <c r="C13" s="2"/>
      <c r="D13" s="2"/>
      <c r="E13" s="2"/>
      <c r="F13" s="2"/>
      <c r="G13" s="2"/>
      <c r="H13" s="2"/>
      <c r="I13" s="2"/>
      <c r="AW13" s="22"/>
      <c r="AX13" s="57"/>
      <c r="AY13" s="57"/>
      <c r="AZ13" s="57"/>
      <c r="BA13" s="55"/>
      <c r="BB13" s="55"/>
      <c r="BC13" s="55"/>
      <c r="BD13" s="55"/>
    </row>
    <row r="14" spans="2:98" ht="15" customHeight="1" x14ac:dyDescent="0.3">
      <c r="D14" s="2"/>
      <c r="F14" s="2" t="s">
        <v>266</v>
      </c>
      <c r="G14" s="126"/>
      <c r="H14" s="6" t="s">
        <v>267</v>
      </c>
      <c r="J14" s="126"/>
      <c r="K14" s="6" t="s">
        <v>268</v>
      </c>
      <c r="Z14" s="2" t="s">
        <v>269</v>
      </c>
      <c r="AA14" s="158"/>
      <c r="AB14" s="158"/>
      <c r="AC14" s="158"/>
      <c r="AD14" s="158"/>
      <c r="AE14" s="159" t="str">
        <f>IF($AM$16=0,"Units?",IF($AM$16=1,"ac",IF($AM$16=2,"sq-ft","Error")))</f>
        <v>Units?</v>
      </c>
      <c r="AF14" s="159"/>
      <c r="AL14" s="73">
        <f>IF(AND(ISBLANK(G14),ISBLANK(J14)),1,2)</f>
        <v>1</v>
      </c>
      <c r="AM14" s="73">
        <f>IF(ISBLANK(G14),0,1)</f>
        <v>0</v>
      </c>
      <c r="AO14" s="51" t="s">
        <v>270</v>
      </c>
      <c r="AP14" s="92">
        <f>IF($AM$16=2,AA15/43560,AA15)</f>
        <v>0</v>
      </c>
      <c r="AQ14" s="7" t="s">
        <v>271</v>
      </c>
      <c r="AW14" s="57" t="s">
        <v>195</v>
      </c>
      <c r="AX14" s="57"/>
      <c r="AY14" s="22"/>
      <c r="AZ14" s="22"/>
      <c r="BA14" s="21"/>
      <c r="BB14" s="21"/>
      <c r="BC14" s="21"/>
      <c r="BD14" s="21"/>
      <c r="CH14" s="67"/>
    </row>
    <row r="15" spans="2:98" ht="15" customHeight="1" x14ac:dyDescent="0.3">
      <c r="B15" s="22" t="s">
        <v>2</v>
      </c>
      <c r="Z15" s="2" t="s">
        <v>272</v>
      </c>
      <c r="AA15" s="164"/>
      <c r="AB15" s="164"/>
      <c r="AC15" s="164"/>
      <c r="AD15" s="164"/>
      <c r="AE15" s="159" t="str">
        <f>IF($AM$16=0,"Units?",IF($AM$16=1,"ac",IF($AM$16=2,"sq-ft","Error")))</f>
        <v>Units?</v>
      </c>
      <c r="AF15" s="159"/>
      <c r="AM15" s="73">
        <f>IF(ISBLANK(J14),0,2)</f>
        <v>0</v>
      </c>
      <c r="AN15" s="51"/>
      <c r="AO15" s="51" t="s">
        <v>273</v>
      </c>
      <c r="AP15" s="92">
        <f>IF($AM$16=2,J21/43560,J21)</f>
        <v>0</v>
      </c>
      <c r="AQ15" s="7" t="s">
        <v>271</v>
      </c>
      <c r="AV15" s="70">
        <f>AV12+1</f>
        <v>3</v>
      </c>
      <c r="AW15" s="22" t="s">
        <v>387</v>
      </c>
      <c r="AX15" s="57"/>
      <c r="AY15" s="22"/>
      <c r="AZ15" s="22"/>
      <c r="BA15" s="21"/>
      <c r="BB15" s="21"/>
      <c r="BC15" s="21"/>
      <c r="BD15" s="21"/>
    </row>
    <row r="16" spans="2:98" ht="15" customHeight="1" x14ac:dyDescent="0.3">
      <c r="D16" s="2"/>
      <c r="E16" s="2"/>
      <c r="F16" s="2"/>
      <c r="G16" s="2"/>
      <c r="I16" s="2" t="s">
        <v>113</v>
      </c>
      <c r="J16" s="158"/>
      <c r="K16" s="158"/>
      <c r="L16" s="158"/>
      <c r="M16" s="158"/>
      <c r="N16" s="159" t="str">
        <f t="shared" ref="N16:N21" si="0">IF($AM$16=0,"Units?",IF($AM$16=1,"ac",IF($AM$16=2,"sq-ft","Error")))</f>
        <v>Units?</v>
      </c>
      <c r="O16" s="159"/>
      <c r="S16" s="22" t="s">
        <v>34</v>
      </c>
      <c r="AM16" s="73">
        <f>SUM(AM14:AM15)</f>
        <v>0</v>
      </c>
      <c r="AN16" s="7" t="s">
        <v>274</v>
      </c>
      <c r="AO16" s="51" t="s">
        <v>275</v>
      </c>
      <c r="AP16" s="92">
        <f>AP15-AP14</f>
        <v>0</v>
      </c>
      <c r="AQ16" s="7" t="s">
        <v>271</v>
      </c>
      <c r="AV16" s="70">
        <f>AV15+1</f>
        <v>4</v>
      </c>
      <c r="AW16" s="22" t="s">
        <v>443</v>
      </c>
      <c r="AX16" s="22"/>
      <c r="AY16" s="22"/>
      <c r="AZ16" s="22"/>
      <c r="BA16" s="21"/>
      <c r="BB16" s="21"/>
      <c r="BC16" s="21"/>
      <c r="BD16" s="21"/>
    </row>
    <row r="17" spans="2:87" ht="15" customHeight="1" x14ac:dyDescent="0.3">
      <c r="D17" s="2"/>
      <c r="E17" s="2"/>
      <c r="F17" s="2"/>
      <c r="G17" s="2"/>
      <c r="I17" s="2" t="s">
        <v>114</v>
      </c>
      <c r="J17" s="160"/>
      <c r="K17" s="160"/>
      <c r="L17" s="160"/>
      <c r="M17" s="160"/>
      <c r="N17" s="159" t="str">
        <f t="shared" si="0"/>
        <v>Units?</v>
      </c>
      <c r="O17" s="159"/>
      <c r="V17" s="2" t="s">
        <v>35</v>
      </c>
      <c r="W17" s="161">
        <f>IF(AL17=1,"0.00",IFERROR(IF($J$21-$AA$15&lt;0,0,$J$21-$AA$15),""))</f>
        <v>0</v>
      </c>
      <c r="X17" s="161"/>
      <c r="Y17" s="161"/>
      <c r="Z17" s="161"/>
      <c r="AA17" s="159" t="str">
        <f>IF($AM$16=0,"Units?",IF($AM$16=1,"ac",IF($AM$16=2,"sq-ft","Error")))</f>
        <v>Units?</v>
      </c>
      <c r="AB17" s="159"/>
      <c r="AD17" s="2" t="s">
        <v>35</v>
      </c>
      <c r="AE17" s="166">
        <f>AP16</f>
        <v>0</v>
      </c>
      <c r="AF17" s="166"/>
      <c r="AG17" s="166"/>
      <c r="AH17" s="166"/>
      <c r="AI17" s="159" t="s">
        <v>271</v>
      </c>
      <c r="AJ17" s="159"/>
      <c r="AL17" s="73">
        <f>IF(AND(J21=0,ISBLANK(AA15)),0,IF(OR(J21-AA15=0,J21-AA15&lt;0),1,2))</f>
        <v>0</v>
      </c>
      <c r="AM17" s="7" t="s">
        <v>276</v>
      </c>
      <c r="AW17" s="22" t="str">
        <f>"Hydrology for Small Watersheds Technical Release 55 (TR-55) or equivalent as approved by the "&amp;Tables!$F$23&amp;" Engineer;"</f>
        <v>Hydrology for Small Watersheds Technical Release 55 (TR-55) or equivalent as approved by the County Engineer;</v>
      </c>
      <c r="AX17" s="22"/>
      <c r="AY17" s="57"/>
      <c r="AZ17" s="57"/>
      <c r="BA17" s="55"/>
      <c r="BB17" s="55"/>
      <c r="BC17" s="55"/>
      <c r="BD17" s="55"/>
      <c r="CH17" s="67"/>
    </row>
    <row r="18" spans="2:87" ht="15" customHeight="1" x14ac:dyDescent="0.3">
      <c r="D18" s="2"/>
      <c r="E18" s="2"/>
      <c r="F18" s="2"/>
      <c r="G18" s="2"/>
      <c r="I18" s="2" t="s">
        <v>115</v>
      </c>
      <c r="J18" s="160"/>
      <c r="K18" s="160"/>
      <c r="L18" s="160"/>
      <c r="M18" s="160"/>
      <c r="N18" s="159" t="str">
        <f t="shared" si="0"/>
        <v>Units?</v>
      </c>
      <c r="O18" s="159"/>
      <c r="S18" s="22" t="s">
        <v>24</v>
      </c>
      <c r="AV18" s="70">
        <f>AV16+1</f>
        <v>5</v>
      </c>
      <c r="AW18" s="22" t="s">
        <v>196</v>
      </c>
      <c r="AX18" s="22"/>
      <c r="AY18" s="22"/>
      <c r="AZ18" s="22"/>
      <c r="BA18" s="21"/>
      <c r="BB18" s="21"/>
      <c r="BC18" s="21"/>
      <c r="BD18" s="21"/>
      <c r="CH18" s="67"/>
    </row>
    <row r="19" spans="2:87" ht="15" customHeight="1" x14ac:dyDescent="0.3">
      <c r="D19" s="2"/>
      <c r="E19" s="2"/>
      <c r="F19" s="2"/>
      <c r="G19" s="2"/>
      <c r="I19" s="2" t="s">
        <v>116</v>
      </c>
      <c r="J19" s="160"/>
      <c r="K19" s="160"/>
      <c r="L19" s="160"/>
      <c r="M19" s="160"/>
      <c r="N19" s="159" t="str">
        <f t="shared" si="0"/>
        <v>Units?</v>
      </c>
      <c r="O19" s="159"/>
      <c r="V19" s="2" t="s">
        <v>26</v>
      </c>
      <c r="W19" s="22" t="str">
        <f>"AIA acres X "&amp;Tables!G15&amp; " in X 3,630"</f>
        <v>AIA acres X 1.00 in X 3,630</v>
      </c>
      <c r="AW19" s="22" t="s">
        <v>197</v>
      </c>
      <c r="AX19" s="57"/>
    </row>
    <row r="20" spans="2:87" ht="15" customHeight="1" thickBot="1" x14ac:dyDescent="0.35">
      <c r="D20" s="2"/>
      <c r="E20" s="2"/>
      <c r="F20" s="2"/>
      <c r="G20" s="2"/>
      <c r="I20" s="2" t="s">
        <v>117</v>
      </c>
      <c r="J20" s="165">
        <v>0</v>
      </c>
      <c r="K20" s="165"/>
      <c r="L20" s="165"/>
      <c r="M20" s="165"/>
      <c r="N20" s="159" t="str">
        <f t="shared" si="0"/>
        <v>Units?</v>
      </c>
      <c r="O20" s="159"/>
      <c r="V20" s="2" t="s">
        <v>26</v>
      </c>
      <c r="W20" s="166">
        <f>IF(AL17=1,"0.00",IFERROR(IF($J$21-$AA$15&lt;0,0,$AP$16),""))</f>
        <v>0</v>
      </c>
      <c r="X20" s="166"/>
      <c r="Y20" s="166"/>
      <c r="Z20" s="166"/>
      <c r="AA20" s="22" t="str">
        <f>"acres X "&amp;Tables!G15&amp;" in X 3,630"</f>
        <v>acres X 1.00 in X 3,630</v>
      </c>
      <c r="AW20" s="22" t="s">
        <v>198</v>
      </c>
      <c r="AX20" s="22"/>
      <c r="AY20" s="44"/>
      <c r="AZ20" s="44"/>
      <c r="BA20" s="44"/>
      <c r="BB20" s="44"/>
      <c r="BC20" s="44"/>
      <c r="BD20" s="44"/>
      <c r="CH20" s="44"/>
      <c r="CI20" s="46"/>
    </row>
    <row r="21" spans="2:87" ht="15" customHeight="1" thickTop="1" x14ac:dyDescent="0.3">
      <c r="D21" s="2"/>
      <c r="E21" s="2"/>
      <c r="F21" s="2"/>
      <c r="G21" s="2"/>
      <c r="I21" s="2" t="s">
        <v>118</v>
      </c>
      <c r="J21" s="161">
        <f>IF(SUM($J$16:$J$20)=0,0,SUM($J$16:$J$20))</f>
        <v>0</v>
      </c>
      <c r="K21" s="161"/>
      <c r="L21" s="161"/>
      <c r="M21" s="161"/>
      <c r="N21" s="159" t="str">
        <f t="shared" si="0"/>
        <v>Units?</v>
      </c>
      <c r="O21" s="159"/>
      <c r="V21" s="2" t="s">
        <v>26</v>
      </c>
      <c r="W21" s="167">
        <f>IF(AL17=1,"0",IFERROR(ROUND(IF(AP16*Tables!F15*3630&lt;0,0,AP16*Tables!F15*3630),0),""))</f>
        <v>0</v>
      </c>
      <c r="X21" s="167"/>
      <c r="Y21" s="167"/>
      <c r="Z21" s="167"/>
      <c r="AA21" s="22" t="s">
        <v>25</v>
      </c>
      <c r="AV21" s="70">
        <f>AV18+1</f>
        <v>6</v>
      </c>
      <c r="AW21" s="22" t="s">
        <v>282</v>
      </c>
      <c r="AY21" s="67"/>
      <c r="AZ21" s="67"/>
      <c r="BA21" s="67"/>
      <c r="BB21" s="67"/>
      <c r="BC21" s="67"/>
      <c r="BD21" s="67"/>
      <c r="CH21" s="67"/>
      <c r="CI21" s="46"/>
    </row>
    <row r="22" spans="2:87" ht="15" customHeight="1" x14ac:dyDescent="0.3">
      <c r="D22" s="128"/>
      <c r="E22" s="128"/>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4"/>
      <c r="AP22" s="133" t="s">
        <v>369</v>
      </c>
      <c r="AQ22" s="133" t="s">
        <v>370</v>
      </c>
      <c r="AW22" s="22" t="s">
        <v>388</v>
      </c>
      <c r="AY22" s="44"/>
      <c r="AZ22" s="44"/>
      <c r="BA22" s="44"/>
      <c r="BB22" s="44"/>
      <c r="BC22" s="44"/>
      <c r="BD22" s="44"/>
      <c r="CH22" s="67"/>
      <c r="CI22" s="46"/>
    </row>
    <row r="23" spans="2:87" ht="15" customHeight="1" x14ac:dyDescent="0.3">
      <c r="B23" s="1" t="s">
        <v>376</v>
      </c>
      <c r="E23" s="1"/>
      <c r="G23" s="130"/>
      <c r="H23" s="75" t="s">
        <v>362</v>
      </c>
      <c r="M23" s="2"/>
      <c r="N23" s="2"/>
      <c r="O23" s="2"/>
      <c r="P23" s="2"/>
      <c r="R23" s="130"/>
      <c r="S23" s="75" t="s">
        <v>372</v>
      </c>
      <c r="U23" s="2"/>
      <c r="V23" s="2"/>
      <c r="W23" s="2"/>
      <c r="X23" s="2"/>
      <c r="Y23" s="2"/>
      <c r="Z23" s="2"/>
      <c r="AA23" s="2"/>
      <c r="AB23" s="2"/>
      <c r="AC23" s="2"/>
      <c r="AF23" s="2"/>
      <c r="AG23" s="2"/>
      <c r="AH23" s="2"/>
      <c r="AI23" s="2"/>
      <c r="AJ23" s="2"/>
      <c r="AK23" s="2"/>
      <c r="AL23" s="73">
        <f>IF(AND(ISBLANK(G23),ISBLANK(R23)),1,IF(G23&gt;1,2,IF(R23&gt;1,3,0)))</f>
        <v>1</v>
      </c>
      <c r="AP23" s="7" t="s">
        <v>401</v>
      </c>
      <c r="AQ23" s="7" t="s">
        <v>401</v>
      </c>
      <c r="AW23" s="22" t="s">
        <v>283</v>
      </c>
      <c r="CH23" s="67"/>
      <c r="CI23" s="46"/>
    </row>
    <row r="24" spans="2:87" ht="4.95" customHeight="1" x14ac:dyDescent="0.3">
      <c r="AK24" s="2"/>
      <c r="AX24" s="22"/>
      <c r="AY24" s="46"/>
      <c r="AZ24" s="46"/>
      <c r="BA24" s="46"/>
      <c r="BB24" s="46"/>
      <c r="BC24" s="46"/>
      <c r="BD24" s="46"/>
      <c r="CH24" s="67"/>
      <c r="CI24" s="46"/>
    </row>
    <row r="25" spans="2:87" ht="15" customHeight="1" x14ac:dyDescent="0.3">
      <c r="F25" s="2" t="s">
        <v>132</v>
      </c>
      <c r="G25" s="126"/>
      <c r="H25" s="6" t="str">
        <f>IF($AL$23=2,$AP$23,IF($AL$23=3,$AQ$23,AP23))</f>
        <v xml:space="preserve"> Advanced Drainage Systems</v>
      </c>
      <c r="R25" s="126"/>
      <c r="S25" s="22" t="str">
        <f>IF($AL$23=2,$AP$25,IF($AL$23=3,$AQ$25,AP25))</f>
        <v xml:space="preserve"> Contech</v>
      </c>
      <c r="AB25" s="126"/>
      <c r="AC25" s="22" t="str">
        <f>IF($AL$23=2,$AP$27,IF($AL$23=3,$AQ$27,AP27))</f>
        <v xml:space="preserve"> Hydro International</v>
      </c>
      <c r="AK25" s="2"/>
      <c r="AL25" s="73">
        <f>IF(AND(ISBLANK(G25),ISBLANK(R25),ISBLANK(AB25),ISBLANK(G27)),1,2)</f>
        <v>1</v>
      </c>
      <c r="AP25" s="7" t="s">
        <v>124</v>
      </c>
      <c r="AQ25" s="7" t="s">
        <v>380</v>
      </c>
      <c r="AV25" s="70"/>
      <c r="AW25" s="22" t="s">
        <v>389</v>
      </c>
      <c r="AX25" s="22"/>
      <c r="AY25" s="67"/>
      <c r="AZ25" s="67"/>
      <c r="BA25" s="67"/>
      <c r="BB25" s="67"/>
      <c r="BC25" s="67"/>
      <c r="BD25" s="67"/>
      <c r="CH25" s="67"/>
      <c r="CI25" s="46"/>
    </row>
    <row r="26" spans="2:87" ht="4.95" customHeight="1" x14ac:dyDescent="0.3">
      <c r="J26" s="4"/>
      <c r="N26" s="4"/>
      <c r="S26" s="4"/>
      <c r="V26" s="2"/>
      <c r="W26" s="6"/>
      <c r="X26" s="6"/>
      <c r="Y26" s="6"/>
      <c r="Z26" s="6"/>
      <c r="AC26" s="6"/>
      <c r="AD26" s="6"/>
      <c r="AE26" s="6"/>
      <c r="AF26" s="6"/>
      <c r="AG26" s="6"/>
      <c r="AH26" s="6"/>
      <c r="AI26" s="6"/>
      <c r="AJ26" s="6"/>
      <c r="AK26" s="2"/>
      <c r="AX26" s="22"/>
      <c r="AZ26" s="68"/>
      <c r="BA26" s="68"/>
      <c r="BB26" s="68"/>
      <c r="BC26" s="68"/>
      <c r="BD26" s="68"/>
      <c r="CH26" s="67"/>
      <c r="CI26" s="46"/>
    </row>
    <row r="27" spans="2:87" ht="15" customHeight="1" x14ac:dyDescent="0.3">
      <c r="G27" s="126"/>
      <c r="H27" s="22" t="s">
        <v>125</v>
      </c>
      <c r="J27" s="2"/>
      <c r="K27" s="153"/>
      <c r="L27" s="153"/>
      <c r="M27" s="153"/>
      <c r="N27" s="153"/>
      <c r="O27" s="153"/>
      <c r="P27" s="153"/>
      <c r="Q27" s="153"/>
      <c r="R27" s="153"/>
      <c r="S27" s="153"/>
      <c r="T27" s="153"/>
      <c r="U27" s="153"/>
      <c r="V27" s="153"/>
      <c r="W27" s="153"/>
      <c r="X27" s="153"/>
      <c r="Y27" s="153"/>
      <c r="Z27" s="153"/>
      <c r="AA27" s="153"/>
      <c r="AB27" s="153"/>
      <c r="AC27" s="153"/>
      <c r="AD27" s="153"/>
      <c r="AE27" s="153"/>
      <c r="AF27" s="6"/>
      <c r="AG27" s="6"/>
      <c r="AH27" s="6"/>
      <c r="AI27" s="6"/>
      <c r="AJ27" s="6"/>
      <c r="AK27" s="2"/>
      <c r="AL27" s="73">
        <f>IF(ISBLANK(G27),1,2)</f>
        <v>1</v>
      </c>
      <c r="AP27" s="7" t="s">
        <v>131</v>
      </c>
      <c r="AQ27" s="7" t="s">
        <v>364</v>
      </c>
      <c r="AV27" s="70">
        <f>AV21+1</f>
        <v>7</v>
      </c>
      <c r="AW27" s="22" t="s">
        <v>390</v>
      </c>
      <c r="CH27" s="67"/>
      <c r="CI27" s="46"/>
    </row>
    <row r="28" spans="2:87" ht="4.95" customHeight="1" x14ac:dyDescent="0.3">
      <c r="AG28" s="6"/>
      <c r="AH28" s="6"/>
      <c r="AI28" s="6"/>
      <c r="AJ28" s="6"/>
      <c r="AK28" s="2"/>
      <c r="AL28" s="16"/>
      <c r="AY28" s="68"/>
      <c r="CH28" s="67"/>
      <c r="CI28" s="46"/>
    </row>
    <row r="29" spans="2:87" ht="15" customHeight="1" x14ac:dyDescent="0.3">
      <c r="F29" s="2" t="s">
        <v>133</v>
      </c>
      <c r="G29" s="153"/>
      <c r="H29" s="153"/>
      <c r="I29" s="153"/>
      <c r="J29" s="153"/>
      <c r="K29" s="153"/>
      <c r="L29" s="153"/>
      <c r="M29" s="153"/>
      <c r="N29" s="153"/>
      <c r="O29" s="153"/>
      <c r="P29" s="153"/>
      <c r="V29" s="2" t="s">
        <v>134</v>
      </c>
      <c r="W29" s="153"/>
      <c r="X29" s="153"/>
      <c r="Y29" s="153"/>
      <c r="Z29" s="153"/>
      <c r="AA29" s="153"/>
      <c r="AB29" s="153"/>
      <c r="AC29" s="153"/>
      <c r="AD29" s="153"/>
      <c r="AE29" s="153"/>
      <c r="AF29" s="6"/>
      <c r="AG29" s="6"/>
      <c r="AH29" s="6"/>
      <c r="AI29" s="6"/>
      <c r="AJ29" s="6"/>
      <c r="AK29" s="2"/>
      <c r="AW29" s="4" t="s">
        <v>55</v>
      </c>
      <c r="AX29" s="6" t="s">
        <v>256</v>
      </c>
      <c r="AY29" s="22"/>
      <c r="CH29" s="67"/>
      <c r="CI29" s="46"/>
    </row>
    <row r="30" spans="2:87" ht="15" customHeight="1" x14ac:dyDescent="0.3">
      <c r="AV30" s="72"/>
      <c r="AW30" s="79" t="s">
        <v>56</v>
      </c>
      <c r="AX30" s="6" t="s">
        <v>255</v>
      </c>
      <c r="AZ30" s="68"/>
      <c r="BA30" s="68"/>
      <c r="BB30" s="68"/>
      <c r="BC30" s="68"/>
      <c r="BD30" s="68"/>
      <c r="CH30" s="67"/>
      <c r="CI30" s="46"/>
    </row>
    <row r="31" spans="2:87" ht="14.55" customHeight="1" x14ac:dyDescent="0.3">
      <c r="B31" s="1" t="s">
        <v>402</v>
      </c>
      <c r="C31" s="1"/>
      <c r="D31" s="1"/>
      <c r="E31" s="1"/>
      <c r="F31" s="1"/>
      <c r="G31" s="1"/>
      <c r="H31" s="1"/>
      <c r="I31" s="1"/>
      <c r="S31" s="1" t="s">
        <v>405</v>
      </c>
      <c r="AI31" s="4"/>
      <c r="AJ31" s="4"/>
      <c r="AL31" s="73">
        <f>SUM(AL32:AL42)</f>
        <v>0</v>
      </c>
      <c r="AV31" s="57"/>
      <c r="AW31" s="78" t="s">
        <v>62</v>
      </c>
      <c r="AX31" s="22" t="s">
        <v>254</v>
      </c>
      <c r="CH31" s="69"/>
      <c r="CI31" s="48"/>
    </row>
    <row r="32" spans="2:87" ht="14.55" customHeight="1" x14ac:dyDescent="0.3">
      <c r="I32" s="2"/>
      <c r="J32" s="2" t="s">
        <v>403</v>
      </c>
      <c r="K32" s="2"/>
      <c r="L32" s="152"/>
      <c r="M32" s="152"/>
      <c r="N32" s="152"/>
      <c r="P32" s="128"/>
      <c r="Q32" s="128"/>
      <c r="R32" s="128"/>
      <c r="W32" s="2" t="s">
        <v>404</v>
      </c>
      <c r="X32" s="152"/>
      <c r="Y32" s="152"/>
      <c r="Z32" s="152"/>
      <c r="AA32" s="152"/>
      <c r="AL32" s="73">
        <f>IF(ISBLANK(L32),0,1)</f>
        <v>0</v>
      </c>
      <c r="AQ32" s="16" t="s">
        <v>260</v>
      </c>
      <c r="AR32" s="16" t="s">
        <v>260</v>
      </c>
      <c r="AS32" s="16" t="s">
        <v>260</v>
      </c>
      <c r="AT32" s="16"/>
      <c r="AW32" s="80" t="s">
        <v>201</v>
      </c>
      <c r="AX32" s="22" t="s">
        <v>441</v>
      </c>
      <c r="CH32" s="68"/>
      <c r="CI32" s="48"/>
    </row>
    <row r="33" spans="2:87" ht="14.55" customHeight="1" x14ac:dyDescent="0.3">
      <c r="H33" s="2" t="s">
        <v>277</v>
      </c>
      <c r="I33" s="169" t="str">
        <f>IF($AM$16=0,"Units?",IF($AM$16=1,"(ac):",IF($AM$16=2,"(sq-ft):","Error")))</f>
        <v>Units?</v>
      </c>
      <c r="J33" s="169"/>
      <c r="K33" s="2"/>
      <c r="L33" s="158"/>
      <c r="M33" s="158"/>
      <c r="N33" s="158"/>
      <c r="P33" s="128"/>
      <c r="Q33" s="128"/>
      <c r="R33" s="128"/>
      <c r="W33" s="2" t="s">
        <v>101</v>
      </c>
      <c r="X33" s="153"/>
      <c r="Y33" s="153"/>
      <c r="Z33" s="153"/>
      <c r="AA33" s="153"/>
      <c r="AB33" s="54"/>
      <c r="AC33" s="54"/>
      <c r="AD33" s="54"/>
      <c r="AE33" s="2" t="s">
        <v>102</v>
      </c>
      <c r="AF33" s="153"/>
      <c r="AG33" s="153"/>
      <c r="AH33" s="153"/>
      <c r="AI33" s="153"/>
      <c r="AL33" s="73">
        <f t="shared" ref="AL33:AL42" si="1">IF(ISBLANK(L33),0,1)</f>
        <v>0</v>
      </c>
      <c r="AM33" s="16" t="s">
        <v>410</v>
      </c>
      <c r="AN33" s="16" t="s">
        <v>411</v>
      </c>
      <c r="AQ33" s="16" t="s">
        <v>126</v>
      </c>
      <c r="AR33" s="16" t="s">
        <v>360</v>
      </c>
      <c r="AS33" s="16" t="s">
        <v>361</v>
      </c>
      <c r="AT33" s="16"/>
      <c r="AV33" s="56"/>
      <c r="AW33" s="80" t="s">
        <v>202</v>
      </c>
      <c r="AX33" s="22" t="s">
        <v>253</v>
      </c>
      <c r="CH33" s="68"/>
      <c r="CI33" s="48"/>
    </row>
    <row r="34" spans="2:87" ht="14.55" customHeight="1" x14ac:dyDescent="0.3">
      <c r="I34" s="2"/>
      <c r="J34" s="2" t="s">
        <v>3</v>
      </c>
      <c r="K34" s="2"/>
      <c r="L34" s="150"/>
      <c r="M34" s="150"/>
      <c r="N34" s="150"/>
      <c r="P34" s="128"/>
      <c r="Q34" s="128"/>
      <c r="R34" s="128"/>
      <c r="W34" s="2" t="s">
        <v>100</v>
      </c>
      <c r="X34" s="149"/>
      <c r="Y34" s="149"/>
      <c r="Z34" s="149"/>
      <c r="AA34" s="22" t="s">
        <v>29</v>
      </c>
      <c r="AC34" s="24"/>
      <c r="AL34" s="73">
        <f t="shared" si="1"/>
        <v>0</v>
      </c>
      <c r="AM34" s="73">
        <f>IF(ISBLANK(X34),1,2)</f>
        <v>1</v>
      </c>
      <c r="AN34" s="73">
        <f>IF(AND(ISBLANK(X35),ISBLANK(AF35)),1,2)</f>
        <v>1</v>
      </c>
      <c r="AQ34" s="73">
        <f>(X34/2)^2*3.14</f>
        <v>0</v>
      </c>
      <c r="AR34" s="73">
        <f>X35*AF35</f>
        <v>0</v>
      </c>
      <c r="AS34" s="73">
        <f>MAX(AQ34:AR34)</f>
        <v>0</v>
      </c>
      <c r="AT34" s="16"/>
      <c r="AV34" s="20"/>
      <c r="AW34" s="80" t="s">
        <v>251</v>
      </c>
      <c r="AX34" s="22" t="s">
        <v>252</v>
      </c>
      <c r="CH34" s="68"/>
      <c r="CI34" s="48"/>
    </row>
    <row r="35" spans="2:87" ht="14.55" customHeight="1" x14ac:dyDescent="0.3">
      <c r="I35" s="2"/>
      <c r="J35" s="2" t="s">
        <v>33</v>
      </c>
      <c r="K35" s="2"/>
      <c r="L35" s="150"/>
      <c r="M35" s="150"/>
      <c r="N35" s="150"/>
      <c r="P35" s="128"/>
      <c r="Q35" s="128"/>
      <c r="R35" s="128"/>
      <c r="W35" s="2" t="s">
        <v>99</v>
      </c>
      <c r="X35" s="149"/>
      <c r="Y35" s="149"/>
      <c r="Z35" s="149"/>
      <c r="AA35" s="22" t="s">
        <v>29</v>
      </c>
      <c r="AC35" s="24"/>
      <c r="AE35" s="2" t="s">
        <v>30</v>
      </c>
      <c r="AF35" s="150"/>
      <c r="AG35" s="150"/>
      <c r="AH35" s="150"/>
      <c r="AI35" s="22" t="s">
        <v>29</v>
      </c>
      <c r="AL35" s="73">
        <f t="shared" si="1"/>
        <v>0</v>
      </c>
      <c r="AM35" s="73">
        <f>IF(ISBLANK(X34),0,1)</f>
        <v>0</v>
      </c>
      <c r="AN35" s="73">
        <f>IF(OR(ISBLANK(X35),ISBLANK(AF35)),0,1)</f>
        <v>0</v>
      </c>
      <c r="AO35" s="16" t="s">
        <v>412</v>
      </c>
      <c r="AP35" s="16" t="s">
        <v>413</v>
      </c>
      <c r="AW35" s="78" t="s">
        <v>257</v>
      </c>
      <c r="AX35" s="22" t="s">
        <v>258</v>
      </c>
      <c r="AZ35" s="69"/>
      <c r="BA35" s="69"/>
      <c r="BB35" s="69"/>
      <c r="BC35" s="69"/>
      <c r="BD35" s="69"/>
      <c r="CH35" s="68"/>
      <c r="CI35" s="48"/>
    </row>
    <row r="36" spans="2:87" ht="14.55" customHeight="1" x14ac:dyDescent="0.3">
      <c r="D36" s="194" t="s">
        <v>212</v>
      </c>
      <c r="E36" s="194"/>
      <c r="F36" s="168">
        <f>Tables!$F$15</f>
        <v>1</v>
      </c>
      <c r="G36" s="168"/>
      <c r="H36" s="24"/>
      <c r="J36" s="2" t="str">
        <f>Tables!$D$15</f>
        <v>(WQ)</v>
      </c>
      <c r="K36" s="2"/>
      <c r="L36" s="158"/>
      <c r="M36" s="158"/>
      <c r="N36" s="158"/>
      <c r="P36" s="128"/>
      <c r="Q36" s="128"/>
      <c r="R36" s="128"/>
      <c r="W36" s="2" t="s">
        <v>247</v>
      </c>
      <c r="X36" s="149"/>
      <c r="Y36" s="149"/>
      <c r="Z36" s="149"/>
      <c r="AA36" s="22" t="s">
        <v>29</v>
      </c>
      <c r="AC36" s="24"/>
      <c r="AE36" s="2" t="s">
        <v>248</v>
      </c>
      <c r="AF36" s="149"/>
      <c r="AG36" s="149"/>
      <c r="AH36" s="149"/>
      <c r="AI36" s="22" t="s">
        <v>29</v>
      </c>
      <c r="AL36" s="73">
        <f t="shared" si="1"/>
        <v>0</v>
      </c>
      <c r="AN36" s="73">
        <f>SUM(AM35:AN35)</f>
        <v>0</v>
      </c>
      <c r="AO36" s="73">
        <f>IF(ISBLANK(X36),2,1)</f>
        <v>2</v>
      </c>
      <c r="AP36" s="73">
        <f>IF(ISBLANK(AF36),2,1)</f>
        <v>2</v>
      </c>
      <c r="AV36" s="70">
        <v>8</v>
      </c>
      <c r="AW36" s="22" t="s">
        <v>391</v>
      </c>
      <c r="AX36" s="22"/>
      <c r="CH36" s="68"/>
      <c r="CI36" s="48"/>
    </row>
    <row r="37" spans="2:87" ht="14.55" customHeight="1" x14ac:dyDescent="0.3">
      <c r="D37" s="194"/>
      <c r="E37" s="194"/>
      <c r="F37" s="168">
        <f>Tables!$F$16</f>
        <v>6.02</v>
      </c>
      <c r="G37" s="168"/>
      <c r="H37" s="24"/>
      <c r="J37" s="2" t="str">
        <f>Tables!$D$16</f>
        <v>(2-yr)</v>
      </c>
      <c r="K37" s="2"/>
      <c r="L37" s="158"/>
      <c r="M37" s="158"/>
      <c r="N37" s="158"/>
      <c r="P37" s="128"/>
      <c r="Q37" s="128"/>
      <c r="R37" s="128"/>
      <c r="AL37" s="73">
        <f t="shared" si="1"/>
        <v>0</v>
      </c>
      <c r="AO37" s="73">
        <f>IF(OR(ISBLANK(X36),ISBLANK(AF36),ISBLANK(M65)),1,2)</f>
        <v>1</v>
      </c>
      <c r="AV37" s="53"/>
      <c r="AW37" s="4" t="s">
        <v>55</v>
      </c>
      <c r="AX37" s="22" t="s">
        <v>441</v>
      </c>
      <c r="AY37" s="22"/>
      <c r="AZ37" s="68"/>
      <c r="BA37" s="68"/>
      <c r="BB37" s="68"/>
      <c r="BC37" s="68"/>
      <c r="BD37" s="68"/>
      <c r="CH37" s="68"/>
      <c r="CI37" s="48"/>
    </row>
    <row r="38" spans="2:87" ht="14.55" customHeight="1" x14ac:dyDescent="0.3">
      <c r="D38" s="194"/>
      <c r="E38" s="194"/>
      <c r="F38" s="168">
        <f>Tables!$F$17</f>
        <v>7.68</v>
      </c>
      <c r="G38" s="168"/>
      <c r="H38" s="24"/>
      <c r="J38" s="2" t="str">
        <f>Tables!$D$17</f>
        <v>(5-yr)</v>
      </c>
      <c r="K38" s="2"/>
      <c r="L38" s="158"/>
      <c r="M38" s="158"/>
      <c r="N38" s="158"/>
      <c r="P38" s="128"/>
      <c r="Q38" s="128"/>
      <c r="R38" s="128"/>
      <c r="X38" s="171" t="s">
        <v>22</v>
      </c>
      <c r="Y38" s="171"/>
      <c r="Z38" s="171"/>
      <c r="AA38" s="24"/>
      <c r="AB38" s="171" t="s">
        <v>126</v>
      </c>
      <c r="AC38" s="171"/>
      <c r="AD38" s="171"/>
      <c r="AE38" s="171"/>
      <c r="AG38" s="171" t="s">
        <v>27</v>
      </c>
      <c r="AH38" s="171"/>
      <c r="AI38" s="171"/>
      <c r="AJ38" s="171"/>
      <c r="AL38" s="73">
        <f t="shared" si="1"/>
        <v>0</v>
      </c>
      <c r="AP38" s="16" t="s">
        <v>437</v>
      </c>
      <c r="AV38" s="68"/>
      <c r="AW38" s="79" t="s">
        <v>56</v>
      </c>
      <c r="AX38" s="22" t="s">
        <v>253</v>
      </c>
      <c r="AY38" s="68"/>
      <c r="AZ38" s="68"/>
      <c r="BA38" s="68"/>
      <c r="BB38" s="68"/>
      <c r="BC38" s="68"/>
      <c r="BD38" s="68"/>
      <c r="CI38" s="48"/>
    </row>
    <row r="39" spans="2:87" ht="14.55" customHeight="1" x14ac:dyDescent="0.3">
      <c r="D39" s="194"/>
      <c r="E39" s="194"/>
      <c r="F39" s="168">
        <f>Tables!$F$18</f>
        <v>9.26</v>
      </c>
      <c r="G39" s="168"/>
      <c r="H39" s="24"/>
      <c r="J39" s="2" t="str">
        <f>Tables!$D$18</f>
        <v>(10-yr)</v>
      </c>
      <c r="K39" s="2"/>
      <c r="L39" s="158"/>
      <c r="M39" s="158"/>
      <c r="N39" s="158"/>
      <c r="P39" s="128"/>
      <c r="Q39" s="128"/>
      <c r="R39" s="128"/>
      <c r="W39" s="2" t="s">
        <v>98</v>
      </c>
      <c r="X39" s="153"/>
      <c r="Y39" s="153"/>
      <c r="Z39" s="153"/>
      <c r="AA39" s="24"/>
      <c r="AB39" s="150"/>
      <c r="AC39" s="150"/>
      <c r="AD39" s="150"/>
      <c r="AE39" s="22" t="s">
        <v>28</v>
      </c>
      <c r="AG39" s="150"/>
      <c r="AH39" s="150"/>
      <c r="AI39" s="150"/>
      <c r="AJ39" s="22" t="s">
        <v>29</v>
      </c>
      <c r="AL39" s="73">
        <f t="shared" si="1"/>
        <v>0</v>
      </c>
      <c r="AM39" s="73">
        <f>IF(ISBLANK(X39),1,2)</f>
        <v>1</v>
      </c>
      <c r="AP39" s="73">
        <f>IF(ISBLANK(AG39),2,1)</f>
        <v>2</v>
      </c>
      <c r="AV39" s="20"/>
      <c r="AW39" s="78" t="s">
        <v>62</v>
      </c>
      <c r="AX39" s="22" t="s">
        <v>252</v>
      </c>
      <c r="AZ39" s="68"/>
      <c r="BA39" s="68"/>
      <c r="BB39" s="68"/>
      <c r="BC39" s="68"/>
      <c r="BD39" s="68"/>
      <c r="CH39" s="68"/>
      <c r="CI39" s="48"/>
    </row>
    <row r="40" spans="2:87" ht="14.55" customHeight="1" x14ac:dyDescent="0.3">
      <c r="D40" s="194"/>
      <c r="E40" s="194"/>
      <c r="F40" s="168">
        <f>Tables!$F$19</f>
        <v>11.7</v>
      </c>
      <c r="G40" s="168"/>
      <c r="H40" s="24"/>
      <c r="J40" s="2" t="str">
        <f>Tables!$D$19</f>
        <v>(25-yr)</v>
      </c>
      <c r="K40" s="2"/>
      <c r="L40" s="158"/>
      <c r="M40" s="158"/>
      <c r="N40" s="158"/>
      <c r="P40" s="128"/>
      <c r="Q40" s="128"/>
      <c r="R40" s="128"/>
      <c r="W40" s="2" t="s">
        <v>143</v>
      </c>
      <c r="X40" s="162"/>
      <c r="Y40" s="162"/>
      <c r="Z40" s="162"/>
      <c r="AA40" s="24"/>
      <c r="AB40" s="149"/>
      <c r="AC40" s="149"/>
      <c r="AD40" s="149"/>
      <c r="AE40" s="22" t="s">
        <v>28</v>
      </c>
      <c r="AG40" s="149"/>
      <c r="AH40" s="149"/>
      <c r="AI40" s="149"/>
      <c r="AJ40" s="22" t="s">
        <v>29</v>
      </c>
      <c r="AL40" s="73">
        <f t="shared" si="1"/>
        <v>0</v>
      </c>
      <c r="AM40" s="73">
        <f>IF(ISBLANK(X40),1,2)</f>
        <v>1</v>
      </c>
      <c r="AV40" s="20"/>
      <c r="AW40" s="80" t="s">
        <v>201</v>
      </c>
      <c r="AX40" s="22" t="s">
        <v>258</v>
      </c>
      <c r="CH40" s="68"/>
      <c r="CI40" s="48"/>
    </row>
    <row r="41" spans="2:87" ht="14.55" customHeight="1" x14ac:dyDescent="0.3">
      <c r="D41" s="194"/>
      <c r="E41" s="194"/>
      <c r="F41" s="168">
        <f>Tables!$F$20</f>
        <v>13.9</v>
      </c>
      <c r="G41" s="168"/>
      <c r="H41" s="24"/>
      <c r="J41" s="2" t="str">
        <f>Tables!$D$20</f>
        <v>(50-yr)</v>
      </c>
      <c r="K41" s="2"/>
      <c r="L41" s="158"/>
      <c r="M41" s="158"/>
      <c r="N41" s="158"/>
      <c r="P41" s="128"/>
      <c r="Q41" s="128"/>
      <c r="R41" s="128"/>
      <c r="W41" s="2" t="s">
        <v>144</v>
      </c>
      <c r="X41" s="162"/>
      <c r="Y41" s="162"/>
      <c r="Z41" s="162"/>
      <c r="AA41" s="24"/>
      <c r="AB41" s="149"/>
      <c r="AC41" s="149"/>
      <c r="AD41" s="149"/>
      <c r="AE41" s="22" t="s">
        <v>28</v>
      </c>
      <c r="AG41" s="149"/>
      <c r="AH41" s="149"/>
      <c r="AI41" s="149"/>
      <c r="AJ41" s="22" t="s">
        <v>29</v>
      </c>
      <c r="AL41" s="73">
        <f t="shared" si="1"/>
        <v>0</v>
      </c>
      <c r="AM41" s="73">
        <f>IF(ISBLANK(X41),1,2)</f>
        <v>1</v>
      </c>
      <c r="AV41" s="20"/>
      <c r="CH41" s="68"/>
      <c r="CI41" s="48"/>
    </row>
    <row r="42" spans="2:87" ht="14.55" customHeight="1" x14ac:dyDescent="0.3">
      <c r="D42" s="194"/>
      <c r="E42" s="194"/>
      <c r="F42" s="168">
        <f>Tables!$F$21</f>
        <v>16.3</v>
      </c>
      <c r="G42" s="168"/>
      <c r="H42" s="24"/>
      <c r="J42" s="2" t="str">
        <f>Tables!$D$21</f>
        <v>(100-yr)</v>
      </c>
      <c r="K42" s="2"/>
      <c r="L42" s="158"/>
      <c r="M42" s="158"/>
      <c r="N42" s="158"/>
      <c r="P42" s="128"/>
      <c r="Q42" s="128"/>
      <c r="R42" s="128"/>
      <c r="W42" s="2" t="s">
        <v>145</v>
      </c>
      <c r="X42" s="162"/>
      <c r="Y42" s="162"/>
      <c r="Z42" s="162"/>
      <c r="AA42" s="24"/>
      <c r="AB42" s="149"/>
      <c r="AC42" s="149"/>
      <c r="AD42" s="149"/>
      <c r="AE42" s="22" t="s">
        <v>28</v>
      </c>
      <c r="AG42" s="149"/>
      <c r="AH42" s="149"/>
      <c r="AI42" s="149"/>
      <c r="AJ42" s="22" t="s">
        <v>29</v>
      </c>
      <c r="AL42" s="73">
        <f t="shared" si="1"/>
        <v>0</v>
      </c>
      <c r="AM42" s="73">
        <f>IF(ISBLANK(X42),1,2)</f>
        <v>1</v>
      </c>
      <c r="AV42" s="75" t="s">
        <v>232</v>
      </c>
    </row>
    <row r="43" spans="2:87" ht="14.55" customHeight="1" x14ac:dyDescent="0.3">
      <c r="D43" s="128"/>
      <c r="E43" s="128"/>
      <c r="F43" s="128"/>
      <c r="G43" s="128"/>
      <c r="H43" s="128"/>
      <c r="I43" s="128"/>
      <c r="J43" s="128"/>
      <c r="K43" s="128"/>
      <c r="L43" s="128"/>
      <c r="M43" s="128"/>
      <c r="N43" s="128"/>
      <c r="O43" s="128"/>
      <c r="P43" s="128"/>
      <c r="Q43" s="128"/>
      <c r="R43" s="128"/>
      <c r="S43" s="128"/>
      <c r="T43" s="128"/>
      <c r="U43" s="128"/>
      <c r="V43" s="128"/>
      <c r="W43" s="2" t="s">
        <v>146</v>
      </c>
      <c r="X43" s="162"/>
      <c r="Y43" s="162"/>
      <c r="Z43" s="162"/>
      <c r="AA43" s="24"/>
      <c r="AB43" s="149"/>
      <c r="AC43" s="149"/>
      <c r="AD43" s="149"/>
      <c r="AE43" s="22" t="s">
        <v>28</v>
      </c>
      <c r="AG43" s="149"/>
      <c r="AH43" s="149"/>
      <c r="AI43" s="149"/>
      <c r="AJ43" s="22" t="s">
        <v>29</v>
      </c>
      <c r="AM43" s="73">
        <f>IF(ISBLANK(X43),1,2)</f>
        <v>1</v>
      </c>
    </row>
    <row r="44" spans="2:87" ht="14.55" customHeight="1" x14ac:dyDescent="0.3">
      <c r="AL44" s="16" t="s">
        <v>184</v>
      </c>
      <c r="AM44" s="16" t="s">
        <v>90</v>
      </c>
      <c r="AN44" s="16" t="s">
        <v>185</v>
      </c>
      <c r="AO44" s="16"/>
      <c r="AP44" s="16" t="s">
        <v>279</v>
      </c>
      <c r="AQ44" s="16" t="s">
        <v>280</v>
      </c>
      <c r="AV44" s="68"/>
      <c r="AW44" s="68"/>
      <c r="AX44" s="68"/>
      <c r="AY44" s="68"/>
      <c r="AZ44" s="68"/>
      <c r="BA44" s="68"/>
      <c r="BB44" s="68"/>
      <c r="BC44" s="68"/>
      <c r="BD44" s="68"/>
      <c r="BE44" s="68"/>
      <c r="BF44" s="68"/>
      <c r="BG44" s="68"/>
      <c r="BH44" s="68"/>
      <c r="BI44" s="68"/>
      <c r="BJ44" s="68"/>
      <c r="BK44" s="147" t="s">
        <v>126</v>
      </c>
      <c r="BL44" s="68"/>
      <c r="BM44" s="147" t="s">
        <v>332</v>
      </c>
      <c r="BN44" s="147" t="s">
        <v>333</v>
      </c>
      <c r="BO44" s="68"/>
      <c r="BP44" s="148" t="s">
        <v>223</v>
      </c>
      <c r="BQ44" s="148" t="s">
        <v>375</v>
      </c>
      <c r="BR44" s="68"/>
    </row>
    <row r="45" spans="2:87" ht="14.55" customHeight="1" x14ac:dyDescent="0.3">
      <c r="W45" s="25" t="s">
        <v>31</v>
      </c>
      <c r="X45" s="172"/>
      <c r="Y45" s="172"/>
      <c r="Z45" s="172"/>
      <c r="AA45" s="172"/>
      <c r="AE45" s="2" t="s">
        <v>32</v>
      </c>
      <c r="AF45" s="173"/>
      <c r="AG45" s="173"/>
      <c r="AH45" s="173"/>
      <c r="AI45" s="173"/>
      <c r="AL45" s="73">
        <f>IF(ISBLANK(X45),0,1)</f>
        <v>0</v>
      </c>
      <c r="AM45" s="73">
        <f>IF(ISBLANK(AF45),0,1)</f>
        <v>0</v>
      </c>
      <c r="AN45" s="73">
        <f>AL45+AM45</f>
        <v>0</v>
      </c>
      <c r="AP45" s="73">
        <f>IF(ISBLANK(X45),1,IF(ISTEXT(X45)=TRUE,3,2))</f>
        <v>1</v>
      </c>
      <c r="AQ45" s="73">
        <f>IF(ISBLANK(AF45),1,IF(ISTEXT(AF45)=TRUE,3,2))</f>
        <v>1</v>
      </c>
      <c r="AV45" s="66"/>
      <c r="AW45" s="68"/>
      <c r="AX45" s="68"/>
      <c r="AY45" s="68"/>
      <c r="AZ45" s="68"/>
      <c r="BA45" s="68"/>
      <c r="BB45" s="68"/>
      <c r="BC45" s="68"/>
      <c r="BD45" s="68"/>
      <c r="BE45" s="68"/>
      <c r="BF45" s="68"/>
      <c r="BG45" s="68"/>
      <c r="BH45" s="68"/>
      <c r="BI45" s="68"/>
      <c r="BJ45" s="68"/>
      <c r="BK45" s="147"/>
      <c r="BL45" s="68"/>
      <c r="BM45" s="147"/>
      <c r="BN45" s="147"/>
      <c r="BO45" s="68"/>
      <c r="BP45" s="148"/>
      <c r="BQ45" s="148"/>
      <c r="BR45" s="68"/>
    </row>
    <row r="46" spans="2:87" ht="14.55" customHeight="1" x14ac:dyDescent="0.3">
      <c r="AV46" s="66"/>
      <c r="AW46" s="68"/>
      <c r="AX46" s="68"/>
      <c r="AY46" s="68"/>
      <c r="AZ46" s="68"/>
      <c r="BA46" s="68"/>
      <c r="BB46" s="68"/>
      <c r="BC46" s="68"/>
      <c r="BD46" s="68"/>
      <c r="BE46" s="68"/>
      <c r="BF46" s="68"/>
      <c r="BG46" s="68"/>
      <c r="BH46" s="68"/>
      <c r="BI46" s="68"/>
      <c r="BJ46" s="68"/>
      <c r="BK46" s="147"/>
      <c r="BL46" s="68"/>
      <c r="BM46" s="147"/>
      <c r="BN46" s="147"/>
      <c r="BO46" s="68"/>
      <c r="BP46" s="148"/>
      <c r="BQ46" s="148"/>
      <c r="BR46" s="68"/>
    </row>
    <row r="47" spans="2:87" ht="14.55" customHeight="1" x14ac:dyDescent="0.3">
      <c r="B47" s="1" t="s">
        <v>377</v>
      </c>
      <c r="AV47" s="66"/>
      <c r="AW47" s="68"/>
      <c r="AX47" s="68"/>
      <c r="AY47" s="68"/>
      <c r="AZ47" s="68"/>
      <c r="BA47" s="68"/>
      <c r="BB47" s="68"/>
      <c r="BC47" s="68"/>
      <c r="BD47" s="68"/>
      <c r="BE47" s="68"/>
      <c r="BF47" s="68"/>
      <c r="BG47" s="68"/>
      <c r="BH47" s="68"/>
      <c r="BI47" s="68"/>
      <c r="BJ47" s="68"/>
      <c r="BK47" s="147"/>
      <c r="BL47" s="68"/>
      <c r="BM47" s="147"/>
      <c r="BN47" s="147"/>
      <c r="BO47" s="68"/>
      <c r="BP47" s="148"/>
      <c r="BQ47" s="148"/>
      <c r="BR47" s="68"/>
    </row>
    <row r="48" spans="2:87" ht="14.55" customHeight="1" x14ac:dyDescent="0.3">
      <c r="G48" s="2"/>
      <c r="P48" s="2" t="s">
        <v>373</v>
      </c>
      <c r="Q48" s="126"/>
      <c r="R48" s="22" t="s">
        <v>74</v>
      </c>
      <c r="S48" s="2"/>
      <c r="T48" s="126"/>
      <c r="U48" s="22" t="s">
        <v>75</v>
      </c>
      <c r="AK48" s="6"/>
      <c r="AL48" s="73">
        <f>IF(AND(ISBLANK(Q48),ISBLANK(T48)),1,2)</f>
        <v>1</v>
      </c>
      <c r="AM48" s="73">
        <f>IF(ISBLANK(T48),1,2)</f>
        <v>1</v>
      </c>
      <c r="AN48" s="73">
        <f>AL48+AM48</f>
        <v>2</v>
      </c>
      <c r="AV48" s="66"/>
      <c r="BK48" s="147"/>
      <c r="BM48" s="147"/>
      <c r="BN48" s="147"/>
      <c r="BP48" s="148"/>
      <c r="BQ48" s="148"/>
    </row>
    <row r="49" spans="2:72" ht="4.95" customHeight="1" x14ac:dyDescent="0.3">
      <c r="G49" s="2"/>
      <c r="K49" s="2"/>
      <c r="Q49" s="4"/>
      <c r="AA49" s="6"/>
      <c r="AC49" s="6"/>
      <c r="AD49" s="6"/>
      <c r="AE49" s="6"/>
      <c r="AK49" s="6"/>
      <c r="AV49" s="66"/>
      <c r="BK49" s="147"/>
      <c r="BM49" s="147"/>
      <c r="BN49" s="147"/>
      <c r="BP49" s="148"/>
      <c r="BQ49" s="148"/>
    </row>
    <row r="50" spans="2:72" ht="15" customHeight="1" x14ac:dyDescent="0.3">
      <c r="G50" s="2"/>
      <c r="K50" s="2"/>
      <c r="P50" s="2" t="s">
        <v>374</v>
      </c>
      <c r="Q50" s="126"/>
      <c r="R50" s="22" t="s">
        <v>74</v>
      </c>
      <c r="T50" s="126"/>
      <c r="U50" s="22" t="s">
        <v>75</v>
      </c>
      <c r="AA50" s="6"/>
      <c r="AC50" s="6"/>
      <c r="AD50" s="6"/>
      <c r="AE50" s="6"/>
      <c r="AK50" s="6"/>
      <c r="AL50" s="73">
        <f>IF(AND(ISBLANK(Q50),ISBLANK(T50)),1,2)</f>
        <v>1</v>
      </c>
      <c r="AM50" s="73">
        <f>IF(ISBLANK(T50),1,2)</f>
        <v>1</v>
      </c>
      <c r="AN50" s="73">
        <f>AL50+AM50</f>
        <v>2</v>
      </c>
      <c r="AV50" s="66"/>
      <c r="BK50" s="147"/>
      <c r="BM50" s="147"/>
      <c r="BN50" s="147"/>
      <c r="BP50" s="148"/>
      <c r="BQ50" s="148"/>
    </row>
    <row r="51" spans="2:72" ht="4.95" customHeight="1" x14ac:dyDescent="0.3">
      <c r="G51" s="2"/>
      <c r="K51" s="2"/>
      <c r="Q51" s="4"/>
      <c r="AA51" s="6"/>
      <c r="AC51" s="6"/>
      <c r="AD51" s="6"/>
      <c r="AE51" s="6"/>
      <c r="AK51" s="6"/>
      <c r="AV51" s="66"/>
      <c r="BH51" s="147" t="s">
        <v>215</v>
      </c>
      <c r="BK51" s="147"/>
      <c r="BM51" s="147"/>
      <c r="BN51" s="147"/>
      <c r="BP51" s="148"/>
      <c r="BQ51" s="148"/>
    </row>
    <row r="52" spans="2:72" ht="14.55" customHeight="1" x14ac:dyDescent="0.3">
      <c r="C52" s="22" t="s">
        <v>140</v>
      </c>
      <c r="G52" s="2"/>
      <c r="K52" s="126"/>
      <c r="L52" s="22" t="s">
        <v>141</v>
      </c>
      <c r="Q52" s="126"/>
      <c r="R52" s="22" t="s">
        <v>142</v>
      </c>
      <c r="V52" s="126"/>
      <c r="W52" s="22" t="s">
        <v>125</v>
      </c>
      <c r="Z52" s="153"/>
      <c r="AA52" s="153"/>
      <c r="AB52" s="153"/>
      <c r="AC52" s="153"/>
      <c r="AD52" s="153"/>
      <c r="AE52" s="153"/>
      <c r="AF52" s="153"/>
      <c r="AG52" s="153"/>
      <c r="AH52" s="153"/>
      <c r="AI52" s="153"/>
      <c r="AK52" s="6"/>
      <c r="AL52" s="73">
        <f>IF(AND(ISBLANK(K52),ISBLANK(Q52),ISBLANK(V52)),1,2)</f>
        <v>1</v>
      </c>
      <c r="AM52" s="73">
        <f>IF(ISBLANK(V52),1,2)</f>
        <v>1</v>
      </c>
      <c r="AP52" s="16"/>
      <c r="AQ52" s="16"/>
      <c r="AV52" s="66"/>
      <c r="BH52" s="147"/>
      <c r="BK52" s="147"/>
      <c r="BM52" s="147"/>
      <c r="BN52" s="147"/>
      <c r="BP52" s="148"/>
      <c r="BQ52" s="148"/>
    </row>
    <row r="53" spans="2:72" ht="14.55" customHeight="1" x14ac:dyDescent="0.3">
      <c r="AV53" s="66"/>
      <c r="BH53" s="147"/>
      <c r="BK53" s="147"/>
      <c r="BM53" s="147"/>
      <c r="BN53" s="147"/>
      <c r="BP53" s="148"/>
      <c r="BQ53" s="148"/>
    </row>
    <row r="54" spans="2:72" ht="14.55" customHeight="1" x14ac:dyDescent="0.3">
      <c r="AV54" s="1" t="s">
        <v>130</v>
      </c>
      <c r="AW54" s="75"/>
      <c r="AX54" s="22"/>
      <c r="AY54" s="22"/>
      <c r="AZ54" s="22"/>
      <c r="BA54" s="22"/>
      <c r="BB54" s="22"/>
      <c r="BC54" s="22"/>
      <c r="BD54" s="22"/>
      <c r="BE54" s="22"/>
      <c r="BF54" s="22"/>
      <c r="BG54" s="22"/>
      <c r="BH54" s="147"/>
      <c r="BI54" s="72"/>
      <c r="BJ54" s="22"/>
      <c r="BK54" s="82" t="s">
        <v>222</v>
      </c>
      <c r="BL54" s="22"/>
      <c r="BM54" s="75" t="s">
        <v>222</v>
      </c>
      <c r="BN54" s="75"/>
      <c r="BO54" s="22"/>
      <c r="BP54" s="75" t="s">
        <v>224</v>
      </c>
      <c r="BQ54" s="75"/>
      <c r="BR54" s="22"/>
    </row>
    <row r="55" spans="2:72" ht="14.55" customHeight="1" thickBot="1" x14ac:dyDescent="0.35">
      <c r="AV55" s="66"/>
      <c r="BG55" s="91"/>
      <c r="BH55" s="91"/>
      <c r="BI55" s="91"/>
      <c r="BJ55" s="91"/>
      <c r="BK55" s="91"/>
      <c r="BL55" s="91"/>
      <c r="BM55" s="91"/>
      <c r="BN55" s="91"/>
      <c r="BO55" s="91"/>
      <c r="BP55" s="91"/>
      <c r="BQ55" s="91"/>
      <c r="BR55" s="91"/>
    </row>
    <row r="56" spans="2:72" ht="15" customHeight="1" thickTop="1" x14ac:dyDescent="0.3">
      <c r="AF56" s="6"/>
      <c r="AG56" s="6"/>
      <c r="AH56" s="6"/>
      <c r="AI56" s="6"/>
      <c r="AJ56" s="6"/>
      <c r="AK56" s="2"/>
      <c r="AV56" s="66"/>
      <c r="AW56" s="88" t="s">
        <v>214</v>
      </c>
      <c r="AX56" s="89"/>
      <c r="AY56" s="89"/>
      <c r="AZ56" s="89"/>
      <c r="BA56" s="89"/>
      <c r="BB56" s="89"/>
      <c r="BC56" s="89"/>
      <c r="BD56" s="89"/>
      <c r="BE56" s="89"/>
      <c r="BF56" s="89"/>
      <c r="BG56" s="72"/>
      <c r="BH56" s="72" t="s">
        <v>216</v>
      </c>
      <c r="BI56" s="72"/>
      <c r="BJ56" s="72"/>
      <c r="BK56" s="52">
        <v>4</v>
      </c>
      <c r="BL56" s="22"/>
      <c r="BM56" s="151">
        <v>2.5</v>
      </c>
      <c r="BN56" s="151"/>
      <c r="BO56" s="72"/>
      <c r="BP56" s="151">
        <v>0.7</v>
      </c>
      <c r="BQ56" s="151"/>
      <c r="BR56" s="72"/>
    </row>
    <row r="57" spans="2:72" ht="15" customHeight="1" x14ac:dyDescent="0.3">
      <c r="B57" s="170">
        <f>Tables!$F$13</f>
        <v>46266</v>
      </c>
      <c r="C57" s="170"/>
      <c r="D57" s="170"/>
      <c r="E57" s="170"/>
      <c r="F57" s="170"/>
      <c r="G57" s="170"/>
      <c r="H57" s="170"/>
      <c r="R57" s="171" t="s">
        <v>151</v>
      </c>
      <c r="S57" s="171"/>
      <c r="T57" s="171"/>
      <c r="U57" s="171"/>
      <c r="AK57" s="24"/>
      <c r="AV57" s="66"/>
      <c r="AW57" s="22"/>
      <c r="AX57" s="22"/>
      <c r="AY57" s="22"/>
      <c r="AZ57" s="22"/>
      <c r="BA57" s="22"/>
      <c r="BB57" s="22"/>
      <c r="BC57" s="22"/>
      <c r="BD57" s="22"/>
      <c r="BE57" s="22"/>
      <c r="BF57" s="22"/>
      <c r="BG57" s="72"/>
      <c r="BH57" s="72" t="s">
        <v>217</v>
      </c>
      <c r="BI57" s="72"/>
      <c r="BJ57" s="72"/>
      <c r="BK57" s="52">
        <v>5</v>
      </c>
      <c r="BL57" s="22"/>
      <c r="BM57" s="151">
        <v>3</v>
      </c>
      <c r="BN57" s="151"/>
      <c r="BO57" s="72"/>
      <c r="BP57" s="151">
        <v>1.1000000000000001</v>
      </c>
      <c r="BQ57" s="151"/>
      <c r="BR57" s="72"/>
      <c r="BT57" s="22"/>
    </row>
    <row r="58" spans="2:72" ht="15" customHeight="1" x14ac:dyDescent="0.3">
      <c r="C58" s="2" t="s">
        <v>1</v>
      </c>
      <c r="D58" s="183">
        <f>IF(ISBLANK($E$7),0,$E$7)</f>
        <v>0</v>
      </c>
      <c r="E58" s="183"/>
      <c r="F58" s="183"/>
      <c r="G58" s="183"/>
      <c r="H58" s="183"/>
      <c r="I58" s="183"/>
      <c r="J58" s="183"/>
      <c r="K58" s="183"/>
      <c r="L58" s="183"/>
      <c r="M58" s="183"/>
      <c r="N58" s="183"/>
      <c r="O58" s="183"/>
      <c r="P58" s="183"/>
      <c r="Q58" s="183"/>
      <c r="R58" s="183"/>
      <c r="S58" s="183"/>
      <c r="T58" s="183"/>
      <c r="U58" s="183"/>
      <c r="V58" s="183"/>
      <c r="W58" s="183"/>
      <c r="X58" s="183"/>
      <c r="Y58" s="183"/>
      <c r="AD58" s="2" t="s">
        <v>12</v>
      </c>
      <c r="AE58" s="184">
        <f>IF(ISBLANK($AE$7),0,$AE$7)</f>
        <v>0</v>
      </c>
      <c r="AF58" s="184"/>
      <c r="AG58" s="184"/>
      <c r="AH58" s="184"/>
      <c r="AI58" s="184"/>
      <c r="AJ58" s="184"/>
      <c r="AV58" s="66"/>
      <c r="AW58" s="22"/>
      <c r="AX58" s="22"/>
      <c r="AY58" s="22"/>
      <c r="AZ58" s="22"/>
      <c r="BA58" s="22"/>
      <c r="BB58" s="22"/>
      <c r="BC58" s="22"/>
      <c r="BD58" s="22"/>
      <c r="BE58" s="22"/>
      <c r="BF58" s="22"/>
      <c r="BG58" s="72"/>
      <c r="BH58" s="72" t="s">
        <v>218</v>
      </c>
      <c r="BI58" s="72"/>
      <c r="BJ58" s="72"/>
      <c r="BK58" s="52">
        <v>6</v>
      </c>
      <c r="BL58" s="22"/>
      <c r="BM58" s="151">
        <v>3.5</v>
      </c>
      <c r="BN58" s="151"/>
      <c r="BO58" s="72"/>
      <c r="BP58" s="151">
        <v>1.6</v>
      </c>
      <c r="BQ58" s="151"/>
      <c r="BR58" s="72"/>
      <c r="BT58" s="22"/>
    </row>
    <row r="59" spans="2:72" ht="15" customHeight="1" x14ac:dyDescent="0.3">
      <c r="B59" s="2"/>
      <c r="C59" s="2"/>
      <c r="D59" s="2"/>
      <c r="E59" s="2"/>
      <c r="F59" s="2"/>
      <c r="G59" s="2"/>
      <c r="H59" s="2"/>
      <c r="I59" s="2"/>
      <c r="J59" s="2"/>
      <c r="K59" s="2"/>
      <c r="L59" s="2"/>
      <c r="M59" s="2"/>
      <c r="N59" s="2"/>
      <c r="O59" s="2"/>
      <c r="P59" s="2"/>
      <c r="Q59" s="2"/>
      <c r="R59" s="2"/>
      <c r="S59" s="2"/>
      <c r="T59" s="2"/>
      <c r="U59" s="2"/>
      <c r="V59" s="2"/>
      <c r="W59" s="2"/>
      <c r="X59" s="2"/>
      <c r="Y59" s="2"/>
      <c r="Z59" s="2"/>
      <c r="AD59" s="2" t="s">
        <v>23</v>
      </c>
      <c r="AE59" s="187">
        <f>IF(ISBLANK($AE$8),0,$AE$8)</f>
        <v>0</v>
      </c>
      <c r="AF59" s="187"/>
      <c r="AG59" s="187"/>
      <c r="AH59" s="187"/>
      <c r="AI59" s="187"/>
      <c r="AJ59" s="187"/>
      <c r="AK59" s="2"/>
      <c r="AL59" s="51"/>
      <c r="AM59" s="51"/>
      <c r="AN59" s="51"/>
      <c r="AO59" s="51"/>
      <c r="AP59" s="51"/>
      <c r="AQ59" s="51"/>
      <c r="AR59" s="51"/>
      <c r="AU59" s="2"/>
      <c r="AV59" s="66"/>
      <c r="BG59" s="68"/>
      <c r="BH59" s="72" t="s">
        <v>219</v>
      </c>
      <c r="BI59" s="72"/>
      <c r="BJ59" s="72"/>
      <c r="BK59" s="52">
        <v>8</v>
      </c>
      <c r="BL59" s="22"/>
      <c r="BM59" s="151">
        <v>4.8</v>
      </c>
      <c r="BN59" s="151"/>
      <c r="BO59" s="72"/>
      <c r="BP59" s="151">
        <v>2.8</v>
      </c>
      <c r="BQ59" s="151"/>
      <c r="BR59" s="68"/>
      <c r="BT59" s="22"/>
    </row>
    <row r="60" spans="2:72" ht="15" customHeight="1" x14ac:dyDescent="0.3">
      <c r="B60" s="1" t="s">
        <v>429</v>
      </c>
      <c r="C60" s="1"/>
      <c r="AU60" s="2"/>
      <c r="AV60" s="66"/>
      <c r="BG60" s="68"/>
      <c r="BH60" s="72" t="s">
        <v>220</v>
      </c>
      <c r="BI60" s="72"/>
      <c r="BJ60" s="72"/>
      <c r="BK60" s="52">
        <v>10</v>
      </c>
      <c r="BL60" s="22"/>
      <c r="BM60" s="151">
        <v>6.2</v>
      </c>
      <c r="BN60" s="151"/>
      <c r="BO60" s="72"/>
      <c r="BP60" s="151">
        <v>4.4000000000000004</v>
      </c>
      <c r="BQ60" s="151"/>
      <c r="BR60" s="68"/>
      <c r="BT60" s="22"/>
    </row>
    <row r="61" spans="2:72" ht="15" customHeight="1" x14ac:dyDescent="0.3">
      <c r="B61" s="1"/>
      <c r="C61" s="1"/>
      <c r="AU61" s="2"/>
      <c r="AV61" s="66"/>
      <c r="BG61" s="68"/>
      <c r="BH61" s="72"/>
      <c r="BI61" s="72"/>
      <c r="BJ61" s="72"/>
      <c r="BK61" s="52"/>
      <c r="BL61" s="22"/>
      <c r="BM61" s="134"/>
      <c r="BN61" s="134"/>
      <c r="BO61" s="72"/>
      <c r="BP61" s="134"/>
      <c r="BQ61" s="134"/>
      <c r="BR61" s="68"/>
      <c r="BT61" s="22"/>
    </row>
    <row r="62" spans="2:72" ht="15" customHeight="1" x14ac:dyDescent="0.3">
      <c r="B62" s="5" t="s">
        <v>406</v>
      </c>
      <c r="G62" s="2"/>
      <c r="R62" s="139"/>
      <c r="T62" s="5" t="s">
        <v>407</v>
      </c>
      <c r="AU62" s="2"/>
      <c r="AW62" s="22"/>
      <c r="AX62" s="22"/>
      <c r="AY62" s="22"/>
      <c r="AZ62" s="22"/>
      <c r="BA62" s="22"/>
      <c r="BB62" s="22"/>
      <c r="BC62" s="22"/>
      <c r="BD62" s="22"/>
      <c r="BE62" s="22"/>
      <c r="BF62" s="22"/>
      <c r="BG62" s="22"/>
      <c r="BH62" s="72" t="s">
        <v>221</v>
      </c>
      <c r="BI62" s="72"/>
      <c r="BJ62" s="72"/>
      <c r="BK62" s="52">
        <v>12</v>
      </c>
      <c r="BL62" s="22"/>
      <c r="BM62" s="151">
        <v>7.5</v>
      </c>
      <c r="BN62" s="151"/>
      <c r="BO62" s="72"/>
      <c r="BP62" s="151">
        <v>6.3</v>
      </c>
      <c r="BQ62" s="151"/>
      <c r="BR62" s="22"/>
      <c r="BS62" s="22"/>
      <c r="BT62" s="22"/>
    </row>
    <row r="63" spans="2:72" ht="15" customHeight="1" x14ac:dyDescent="0.3">
      <c r="L63" s="2" t="s">
        <v>135</v>
      </c>
      <c r="M63" s="150"/>
      <c r="N63" s="150"/>
      <c r="O63" s="150"/>
      <c r="P63" s="6" t="s">
        <v>147</v>
      </c>
      <c r="R63" s="139"/>
      <c r="AE63" s="2" t="s">
        <v>409</v>
      </c>
      <c r="AF63" s="150"/>
      <c r="AG63" s="150"/>
      <c r="AH63" s="150"/>
      <c r="AI63" s="6" t="s">
        <v>147</v>
      </c>
      <c r="AL63" s="73">
        <f>IF(AND(ISBLANK(M63),ISBLANK(AF63)),0,1)</f>
        <v>0</v>
      </c>
      <c r="AM63" s="7" t="s">
        <v>430</v>
      </c>
      <c r="AQ63" s="136" t="str">
        <f>IF($AL$23=2,M63,IF($AL$23=3,AF63,""))</f>
        <v/>
      </c>
      <c r="AR63" s="7" t="s">
        <v>135</v>
      </c>
      <c r="AS63" s="16"/>
      <c r="AT63" s="16"/>
      <c r="AU63" s="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row>
    <row r="64" spans="2:72" ht="15" customHeight="1" thickBot="1" x14ac:dyDescent="0.35">
      <c r="L64" s="2" t="s">
        <v>136</v>
      </c>
      <c r="M64" s="149"/>
      <c r="N64" s="149"/>
      <c r="O64" s="149"/>
      <c r="P64" s="6" t="s">
        <v>147</v>
      </c>
      <c r="R64" s="139"/>
      <c r="AE64" s="2" t="s">
        <v>136</v>
      </c>
      <c r="AF64" s="149"/>
      <c r="AG64" s="149"/>
      <c r="AH64" s="149"/>
      <c r="AI64" s="6" t="s">
        <v>147</v>
      </c>
      <c r="AL64" s="73">
        <f>IF(AND(ISBLANK(M64),ISBLANK(AF64)),0,1)</f>
        <v>0</v>
      </c>
      <c r="AM64" s="7" t="s">
        <v>431</v>
      </c>
      <c r="AQ64" s="136" t="str">
        <f t="shared" ref="AQ64:AQ66" si="2">IF($AL$23=2,M64,IF($AL$23=3,AF64,""))</f>
        <v/>
      </c>
      <c r="AR64" s="7" t="s">
        <v>136</v>
      </c>
      <c r="AU64" s="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row>
    <row r="65" spans="2:87" ht="14.4" thickTop="1" x14ac:dyDescent="0.3">
      <c r="L65" s="2" t="s">
        <v>246</v>
      </c>
      <c r="M65" s="149"/>
      <c r="N65" s="149"/>
      <c r="O65" s="149"/>
      <c r="P65" s="22" t="s">
        <v>408</v>
      </c>
      <c r="R65" s="139"/>
      <c r="AE65" s="2" t="s">
        <v>246</v>
      </c>
      <c r="AF65" s="149"/>
      <c r="AG65" s="149"/>
      <c r="AH65" s="149"/>
      <c r="AI65" s="22" t="s">
        <v>408</v>
      </c>
      <c r="AL65" s="73">
        <f>IF(AND(ISBLANK(M65),ISBLANK(AF65)),0,1)</f>
        <v>0</v>
      </c>
      <c r="AM65" s="7" t="s">
        <v>432</v>
      </c>
      <c r="AQ65" s="136" t="str">
        <f t="shared" si="2"/>
        <v/>
      </c>
      <c r="AR65" s="7" t="s">
        <v>246</v>
      </c>
      <c r="AU65" s="2"/>
      <c r="AW65" s="83" t="s">
        <v>225</v>
      </c>
      <c r="AX65" s="84"/>
      <c r="AY65" s="84"/>
      <c r="AZ65" s="84"/>
      <c r="BA65" s="84"/>
      <c r="BB65" s="84"/>
      <c r="BC65" s="84"/>
      <c r="BD65" s="84"/>
      <c r="BE65" s="84"/>
      <c r="BF65" s="84"/>
      <c r="BG65" s="84"/>
      <c r="BH65" s="84" t="s">
        <v>226</v>
      </c>
      <c r="BI65" s="84"/>
      <c r="BJ65" s="84"/>
      <c r="BK65" s="85">
        <v>3</v>
      </c>
      <c r="BL65" s="84"/>
      <c r="BM65" s="188">
        <v>3.71</v>
      </c>
      <c r="BN65" s="188"/>
      <c r="BO65" s="87"/>
      <c r="BP65" s="189">
        <v>0.4</v>
      </c>
      <c r="BQ65" s="189"/>
      <c r="BR65" s="84"/>
      <c r="BS65" s="72"/>
      <c r="BU65" s="72"/>
      <c r="BV65" s="72"/>
      <c r="BW65" s="72"/>
      <c r="BX65" s="17"/>
      <c r="BY65" s="17"/>
      <c r="BZ65" s="17"/>
      <c r="CA65" s="17"/>
      <c r="CB65" s="17"/>
      <c r="CC65" s="17"/>
      <c r="CD65" s="17"/>
      <c r="CE65" s="17"/>
      <c r="CF65" s="17"/>
      <c r="CG65" s="22"/>
      <c r="CH65" s="22"/>
      <c r="CI65" s="22"/>
    </row>
    <row r="66" spans="2:87" ht="15" x14ac:dyDescent="0.3">
      <c r="L66" s="2" t="s">
        <v>419</v>
      </c>
      <c r="M66" s="154">
        <f>(M65/12)*$AS$34</f>
        <v>0</v>
      </c>
      <c r="N66" s="154"/>
      <c r="O66" s="154"/>
      <c r="P66" s="6" t="s">
        <v>139</v>
      </c>
      <c r="R66" s="139"/>
      <c r="AE66" s="2" t="s">
        <v>419</v>
      </c>
      <c r="AF66" s="154">
        <f>(AF65/12)*$AS$34</f>
        <v>0</v>
      </c>
      <c r="AG66" s="154"/>
      <c r="AH66" s="154"/>
      <c r="AI66" s="6" t="s">
        <v>139</v>
      </c>
      <c r="AQ66" s="136" t="str">
        <f t="shared" si="2"/>
        <v/>
      </c>
      <c r="AR66" s="7" t="s">
        <v>419</v>
      </c>
      <c r="AU66" s="2"/>
      <c r="AW66" s="22"/>
      <c r="BT66" s="72"/>
      <c r="BU66" s="72"/>
      <c r="BV66" s="72"/>
      <c r="BW66" s="72"/>
      <c r="BX66" s="17"/>
      <c r="BY66" s="17"/>
      <c r="BZ66" s="17"/>
      <c r="CA66" s="17"/>
      <c r="CB66" s="17"/>
      <c r="CC66" s="17"/>
      <c r="CD66" s="17"/>
      <c r="CE66" s="17"/>
      <c r="CF66" s="17"/>
      <c r="CG66" s="22"/>
      <c r="CH66" s="22"/>
      <c r="CI66" s="22"/>
    </row>
    <row r="67" spans="2:87" ht="15" customHeight="1" x14ac:dyDescent="0.3">
      <c r="L67" s="2" t="s">
        <v>427</v>
      </c>
      <c r="M67" s="149"/>
      <c r="N67" s="149"/>
      <c r="O67" s="149"/>
      <c r="P67" s="22" t="s">
        <v>408</v>
      </c>
      <c r="R67" s="139"/>
      <c r="AE67" s="2" t="s">
        <v>427</v>
      </c>
      <c r="AF67" s="149"/>
      <c r="AG67" s="149"/>
      <c r="AH67" s="149"/>
      <c r="AI67" s="22" t="s">
        <v>408</v>
      </c>
      <c r="AL67" s="73">
        <f>IF(AND(ISBLANK(M67),ISBLANK(AF67)),0,1)</f>
        <v>0</v>
      </c>
      <c r="AM67" s="7" t="s">
        <v>433</v>
      </c>
      <c r="AU67" s="2"/>
      <c r="AW67" s="22"/>
      <c r="AX67" s="22"/>
      <c r="AY67" s="22"/>
      <c r="AZ67" s="22"/>
      <c r="BA67" s="22"/>
      <c r="BB67" s="22"/>
      <c r="BC67" s="22"/>
      <c r="BD67" s="22"/>
      <c r="BE67" s="22"/>
      <c r="BF67" s="22"/>
      <c r="BG67" s="22"/>
      <c r="BH67" s="72" t="s">
        <v>227</v>
      </c>
      <c r="BI67" s="72"/>
      <c r="BJ67" s="72"/>
      <c r="BK67" s="52">
        <v>4</v>
      </c>
      <c r="BL67" s="72"/>
      <c r="BM67" s="186">
        <v>4.97</v>
      </c>
      <c r="BN67" s="186"/>
      <c r="BO67" s="81"/>
      <c r="BP67" s="151">
        <v>0.7</v>
      </c>
      <c r="BQ67" s="151"/>
      <c r="BS67" s="72"/>
      <c r="BT67" s="72"/>
      <c r="BU67" s="72"/>
      <c r="BV67" s="72"/>
      <c r="BW67" s="72"/>
      <c r="BX67" s="17"/>
      <c r="BY67" s="17"/>
      <c r="BZ67" s="17"/>
      <c r="CA67" s="17"/>
      <c r="CB67" s="17"/>
      <c r="CC67" s="17"/>
      <c r="CD67" s="17"/>
      <c r="CE67" s="17"/>
      <c r="CF67" s="17"/>
      <c r="CG67" s="22"/>
      <c r="CH67" s="22"/>
      <c r="CI67" s="22"/>
    </row>
    <row r="68" spans="2:87" ht="15" customHeight="1" x14ac:dyDescent="0.3">
      <c r="F68" s="2"/>
      <c r="L68" s="2" t="s">
        <v>420</v>
      </c>
      <c r="M68" s="154">
        <f>(M67/12)*$AS$34</f>
        <v>0</v>
      </c>
      <c r="N68" s="154"/>
      <c r="O68" s="154"/>
      <c r="P68" s="6" t="s">
        <v>139</v>
      </c>
      <c r="R68" s="139"/>
      <c r="T68" s="6"/>
      <c r="AE68" s="2" t="s">
        <v>420</v>
      </c>
      <c r="AF68" s="154">
        <f>(AF67/12)*$AS$34</f>
        <v>0</v>
      </c>
      <c r="AG68" s="154"/>
      <c r="AH68" s="154"/>
      <c r="AI68" s="6" t="s">
        <v>139</v>
      </c>
      <c r="AJ68" s="6"/>
      <c r="AK68" s="2"/>
      <c r="AQ68" s="136" t="str">
        <f t="shared" ref="AQ68:AQ69" si="3">IF($AL$23=2,M68,IF($AL$23=3,AF68,""))</f>
        <v/>
      </c>
      <c r="AR68" s="7" t="s">
        <v>420</v>
      </c>
      <c r="AU68" s="2"/>
      <c r="AW68" s="22"/>
      <c r="AX68" s="22"/>
      <c r="AY68" s="22"/>
      <c r="AZ68" s="22"/>
      <c r="BA68" s="22"/>
      <c r="BB68" s="22"/>
      <c r="BC68" s="22"/>
      <c r="BD68" s="22"/>
      <c r="BE68" s="22"/>
      <c r="BF68" s="22"/>
      <c r="BG68" s="22"/>
      <c r="BS68" s="72"/>
      <c r="BT68" s="72"/>
      <c r="BU68" s="72"/>
      <c r="BV68" s="72"/>
      <c r="BW68" s="72"/>
      <c r="BX68" s="17"/>
      <c r="BY68" s="17"/>
      <c r="BZ68" s="17"/>
      <c r="CA68" s="17"/>
      <c r="CB68" s="17"/>
      <c r="CC68" s="17"/>
      <c r="CD68" s="17"/>
      <c r="CE68" s="17"/>
      <c r="CF68" s="17"/>
      <c r="CG68" s="22"/>
      <c r="CH68" s="22"/>
      <c r="CI68" s="22"/>
    </row>
    <row r="69" spans="2:87" ht="15" customHeight="1" x14ac:dyDescent="0.3">
      <c r="F69" s="2"/>
      <c r="L69" s="2" t="s">
        <v>259</v>
      </c>
      <c r="M69" s="154">
        <f>IF(OR($X$36=0,$AG$39=0,$M$65=0),0,$AF$36-$AG$39)</f>
        <v>0</v>
      </c>
      <c r="N69" s="154"/>
      <c r="O69" s="154"/>
      <c r="P69" s="22" t="s">
        <v>200</v>
      </c>
      <c r="R69" s="139"/>
      <c r="AE69" s="2" t="s">
        <v>259</v>
      </c>
      <c r="AF69" s="154">
        <f>IF(OR($X$36=0,$AG$39=0,$AF$65=0),0,$AF$36-$AG$39)</f>
        <v>0</v>
      </c>
      <c r="AG69" s="154"/>
      <c r="AH69" s="154"/>
      <c r="AI69" s="22" t="s">
        <v>200</v>
      </c>
      <c r="AJ69" s="6"/>
      <c r="AK69" s="2"/>
      <c r="AL69" s="73">
        <f>IF(ISBLANK(M69),0,1)</f>
        <v>1</v>
      </c>
      <c r="AM69" s="7" t="s">
        <v>414</v>
      </c>
      <c r="AQ69" s="136" t="str">
        <f t="shared" si="3"/>
        <v/>
      </c>
      <c r="AR69" s="7" t="s">
        <v>259</v>
      </c>
      <c r="AU69" s="2"/>
      <c r="AW69" s="22"/>
      <c r="BH69" s="72" t="s">
        <v>228</v>
      </c>
      <c r="BI69" s="72"/>
      <c r="BJ69" s="72"/>
      <c r="BK69" s="52">
        <v>5</v>
      </c>
      <c r="BL69" s="72"/>
      <c r="BM69" s="186">
        <v>5.83</v>
      </c>
      <c r="BN69" s="186"/>
      <c r="BO69" s="81"/>
      <c r="BP69" s="151">
        <v>1.1000000000000001</v>
      </c>
      <c r="BQ69" s="151"/>
      <c r="BS69" s="72"/>
      <c r="BT69" s="72"/>
      <c r="BU69" s="72"/>
      <c r="BV69" s="72"/>
      <c r="BW69" s="72"/>
      <c r="BX69" s="17"/>
      <c r="BY69" s="17"/>
      <c r="BZ69" s="17"/>
      <c r="CA69" s="17"/>
      <c r="CB69" s="17"/>
      <c r="CC69" s="17"/>
      <c r="CD69" s="17"/>
      <c r="CE69" s="17"/>
      <c r="CF69" s="17"/>
      <c r="CG69" s="22"/>
      <c r="CH69" s="22"/>
      <c r="CI69" s="22"/>
    </row>
    <row r="70" spans="2:87" ht="15" customHeight="1" x14ac:dyDescent="0.3">
      <c r="L70" s="2" t="s">
        <v>244</v>
      </c>
      <c r="R70" s="139"/>
      <c r="Y70" s="6"/>
      <c r="Z70" s="6"/>
      <c r="AE70" s="2" t="s">
        <v>244</v>
      </c>
      <c r="AJ70" s="76"/>
      <c r="AQ70" s="137"/>
      <c r="AR70" s="7" t="s">
        <v>244</v>
      </c>
      <c r="AU70" s="2"/>
      <c r="AW70" s="22"/>
      <c r="BH70" s="72" t="s">
        <v>229</v>
      </c>
      <c r="BI70" s="72"/>
      <c r="BJ70" s="72"/>
      <c r="BK70" s="52">
        <v>6</v>
      </c>
      <c r="BL70" s="72"/>
      <c r="BM70" s="186">
        <v>5.97</v>
      </c>
      <c r="BN70" s="186"/>
      <c r="BO70" s="81"/>
      <c r="BP70" s="151">
        <v>1.6</v>
      </c>
      <c r="BQ70" s="151"/>
      <c r="BS70" s="72"/>
      <c r="BT70" s="72"/>
      <c r="BU70" s="72"/>
      <c r="BV70" s="72"/>
      <c r="BW70" s="72"/>
      <c r="BX70" s="17"/>
      <c r="BY70" s="17"/>
      <c r="BZ70" s="17"/>
      <c r="CA70" s="17"/>
      <c r="CB70" s="17"/>
      <c r="CC70" s="17"/>
      <c r="CD70" s="17"/>
      <c r="CE70" s="17"/>
      <c r="CF70" s="17"/>
      <c r="CG70" s="22"/>
      <c r="CH70" s="22"/>
      <c r="CI70" s="22"/>
    </row>
    <row r="71" spans="2:87" ht="15" customHeight="1" x14ac:dyDescent="0.3">
      <c r="L71" s="2" t="s">
        <v>243</v>
      </c>
      <c r="M71" s="185">
        <f>IF(OR($X$36=0,$AG$39=0,$M$65=0),0,$AG$39-($X$36+($M$65/12)))</f>
        <v>0</v>
      </c>
      <c r="N71" s="185"/>
      <c r="O71" s="185"/>
      <c r="P71" s="22" t="s">
        <v>200</v>
      </c>
      <c r="R71" s="139"/>
      <c r="Y71" s="6"/>
      <c r="Z71" s="6"/>
      <c r="AE71" s="2" t="s">
        <v>243</v>
      </c>
      <c r="AF71" s="185">
        <f>IF(OR($X$36=0,$AG$39=0,$AF$65=0),0,$AG$39-($X$36+($AF$65/12)))</f>
        <v>0</v>
      </c>
      <c r="AG71" s="185"/>
      <c r="AH71" s="185"/>
      <c r="AI71" s="22" t="s">
        <v>200</v>
      </c>
      <c r="AJ71" s="76"/>
      <c r="AL71" s="73">
        <f>IF(ISBLANK(M71),1,2)</f>
        <v>2</v>
      </c>
      <c r="AM71" s="7" t="s">
        <v>415</v>
      </c>
      <c r="AQ71" s="136" t="str">
        <f t="shared" ref="AQ71:AQ72" si="4">IF($AL$23=2,M71,IF($AL$23=3,AF71,""))</f>
        <v/>
      </c>
      <c r="AR71" s="7" t="s">
        <v>243</v>
      </c>
      <c r="AU71" s="2"/>
      <c r="AW71" s="22"/>
      <c r="BH71" s="72" t="s">
        <v>230</v>
      </c>
      <c r="BI71" s="72"/>
      <c r="BJ71" s="72"/>
      <c r="BK71" s="52">
        <v>8</v>
      </c>
      <c r="BL71" s="72"/>
      <c r="BM71" s="186">
        <v>7.4</v>
      </c>
      <c r="BN71" s="186"/>
      <c r="BO71" s="81"/>
      <c r="BP71" s="151">
        <v>2.8</v>
      </c>
      <c r="BQ71" s="151"/>
      <c r="BS71" s="72"/>
      <c r="BT71" s="72"/>
      <c r="BU71" s="72"/>
      <c r="BV71" s="72"/>
      <c r="BW71" s="72"/>
      <c r="BX71" s="17"/>
      <c r="BY71" s="17"/>
      <c r="BZ71" s="17"/>
      <c r="CA71" s="17"/>
      <c r="CB71" s="17"/>
      <c r="CC71" s="17"/>
      <c r="CD71" s="17"/>
      <c r="CE71" s="17"/>
      <c r="CF71" s="17"/>
      <c r="CG71" s="22"/>
      <c r="CH71" s="22"/>
      <c r="CI71" s="22"/>
    </row>
    <row r="72" spans="2:87" ht="15" customHeight="1" x14ac:dyDescent="0.3">
      <c r="L72" s="2" t="s">
        <v>265</v>
      </c>
      <c r="M72" s="154">
        <f>IF(OR($X$36=0,$AF$36=0,$M$65=0),0,$AF$36-($X$36+($M$65/12)))</f>
        <v>0</v>
      </c>
      <c r="N72" s="154"/>
      <c r="O72" s="154"/>
      <c r="P72" s="22" t="s">
        <v>200</v>
      </c>
      <c r="R72" s="139"/>
      <c r="Y72" s="6"/>
      <c r="Z72" s="6"/>
      <c r="AB72" s="6"/>
      <c r="AC72" s="6"/>
      <c r="AD72" s="6"/>
      <c r="AE72" s="2" t="s">
        <v>265</v>
      </c>
      <c r="AF72" s="154">
        <f>IF(OR($X$36=0,$AF$36=0,$AF$65=0),0,$AF$36-($X$36+($AF$65/12)))</f>
        <v>0</v>
      </c>
      <c r="AG72" s="154"/>
      <c r="AH72" s="154"/>
      <c r="AI72" s="22" t="s">
        <v>200</v>
      </c>
      <c r="AQ72" s="136" t="str">
        <f t="shared" si="4"/>
        <v/>
      </c>
      <c r="AR72" s="7" t="s">
        <v>265</v>
      </c>
      <c r="AU72" s="2"/>
      <c r="AW72" s="22"/>
      <c r="BH72" s="72" t="s">
        <v>231</v>
      </c>
      <c r="BI72" s="72"/>
      <c r="BJ72" s="72"/>
      <c r="BK72" s="52">
        <v>10</v>
      </c>
      <c r="BL72" s="72"/>
      <c r="BM72" s="186">
        <v>10.25</v>
      </c>
      <c r="BN72" s="186"/>
      <c r="BO72" s="81"/>
      <c r="BP72" s="151">
        <v>4.4000000000000004</v>
      </c>
      <c r="BQ72" s="151"/>
      <c r="BS72" s="72"/>
      <c r="BT72" s="72"/>
      <c r="BU72" s="72"/>
      <c r="BV72" s="72"/>
      <c r="BW72" s="72"/>
      <c r="BX72" s="17"/>
      <c r="BY72" s="17"/>
      <c r="BZ72" s="17"/>
      <c r="CA72" s="17"/>
      <c r="CB72" s="17"/>
      <c r="CC72" s="17"/>
      <c r="CD72" s="17"/>
      <c r="CE72" s="17"/>
      <c r="CF72" s="17"/>
      <c r="CG72" s="22"/>
      <c r="CH72" s="22"/>
      <c r="CI72" s="22"/>
    </row>
    <row r="73" spans="2:87" ht="15" customHeight="1" thickBot="1" x14ac:dyDescent="0.35">
      <c r="Y73" s="6"/>
      <c r="Z73" s="6"/>
      <c r="AB73" s="6"/>
      <c r="AC73" s="6"/>
      <c r="AD73" s="6"/>
      <c r="AJ73" s="6"/>
      <c r="AL73" s="73">
        <f>SUM(AL63,AL67,AL64,AL65)</f>
        <v>0</v>
      </c>
      <c r="AM73" s="7" t="s">
        <v>416</v>
      </c>
      <c r="AU73" s="2"/>
      <c r="AW73" s="22"/>
      <c r="AX73" s="22"/>
      <c r="AY73" s="22"/>
      <c r="AZ73" s="22"/>
      <c r="BA73" s="22"/>
      <c r="BB73" s="22"/>
      <c r="BC73" s="22"/>
      <c r="BD73" s="22"/>
      <c r="BE73" s="22"/>
      <c r="BF73" s="22"/>
      <c r="BG73" s="22"/>
      <c r="BH73" s="22"/>
      <c r="BS73" s="72"/>
      <c r="BT73" s="72"/>
      <c r="BU73" s="72"/>
      <c r="BV73" s="72"/>
      <c r="BW73" s="72"/>
      <c r="BX73" s="17"/>
      <c r="BY73" s="17"/>
      <c r="BZ73" s="17"/>
      <c r="CA73" s="17"/>
      <c r="CB73" s="17"/>
      <c r="CC73" s="17"/>
      <c r="CD73" s="17"/>
      <c r="CE73" s="17"/>
      <c r="CF73" s="17"/>
      <c r="CG73" s="22"/>
      <c r="CH73" s="22"/>
      <c r="CI73" s="22"/>
    </row>
    <row r="74" spans="2:87" ht="15" customHeight="1" thickTop="1" x14ac:dyDescent="0.3">
      <c r="B74" s="5" t="s">
        <v>13</v>
      </c>
      <c r="AW74" s="83" t="s">
        <v>233</v>
      </c>
      <c r="AX74" s="84"/>
      <c r="AY74" s="84"/>
      <c r="AZ74" s="84"/>
      <c r="BA74" s="84"/>
      <c r="BB74" s="84"/>
      <c r="BC74" s="84"/>
      <c r="BD74" s="84"/>
      <c r="BE74" s="84"/>
      <c r="BF74" s="84"/>
      <c r="BG74" s="84"/>
      <c r="BH74" s="84" t="s">
        <v>234</v>
      </c>
      <c r="BI74" s="84"/>
      <c r="BJ74" s="84"/>
      <c r="BK74" s="85">
        <v>3</v>
      </c>
      <c r="BL74" s="84"/>
      <c r="BM74" s="188"/>
      <c r="BN74" s="188"/>
      <c r="BO74" s="86"/>
      <c r="BP74" s="188" t="s">
        <v>238</v>
      </c>
      <c r="BQ74" s="188"/>
      <c r="BR74" s="84"/>
      <c r="BS74" s="72"/>
      <c r="BT74" s="72"/>
      <c r="BU74" s="72"/>
      <c r="BV74" s="72"/>
      <c r="BW74" s="72"/>
      <c r="BX74" s="17"/>
      <c r="BY74" s="17"/>
      <c r="BZ74" s="17"/>
      <c r="CA74" s="17"/>
      <c r="CB74" s="17"/>
      <c r="CC74" s="17"/>
      <c r="CD74" s="17"/>
      <c r="CE74" s="17"/>
      <c r="CF74" s="17"/>
      <c r="CG74" s="22"/>
      <c r="CH74" s="22"/>
      <c r="CI74" s="22"/>
    </row>
    <row r="75" spans="2:87" ht="15" customHeight="1" x14ac:dyDescent="0.3">
      <c r="B75" s="174"/>
      <c r="C75" s="175"/>
      <c r="D75" s="175"/>
      <c r="E75" s="175"/>
      <c r="F75" s="175"/>
      <c r="G75" s="175"/>
      <c r="H75" s="175"/>
      <c r="I75" s="175"/>
      <c r="J75" s="175"/>
      <c r="K75" s="175"/>
      <c r="L75" s="175"/>
      <c r="M75" s="175"/>
      <c r="N75" s="175"/>
      <c r="O75" s="175"/>
      <c r="P75" s="175"/>
      <c r="Q75" s="175"/>
      <c r="R75" s="175"/>
      <c r="S75" s="175"/>
      <c r="T75" s="175"/>
      <c r="U75" s="175"/>
      <c r="V75" s="175"/>
      <c r="W75" s="175"/>
      <c r="X75" s="175"/>
      <c r="Y75" s="175"/>
      <c r="Z75" s="175"/>
      <c r="AA75" s="175"/>
      <c r="AB75" s="175"/>
      <c r="AC75" s="175"/>
      <c r="AD75" s="175"/>
      <c r="AE75" s="175"/>
      <c r="AF75" s="175"/>
      <c r="AG75" s="175"/>
      <c r="AH75" s="175"/>
      <c r="AI75" s="175"/>
      <c r="AJ75" s="176"/>
      <c r="AL75" s="73">
        <f>IF(OR(AM48=2,AM50=2),2,1)</f>
        <v>1</v>
      </c>
      <c r="AW75" s="72" t="s">
        <v>241</v>
      </c>
      <c r="AX75" s="72"/>
      <c r="AY75" s="72"/>
      <c r="AZ75" s="72"/>
      <c r="BA75" s="72"/>
      <c r="BB75" s="72"/>
      <c r="BC75" s="72"/>
      <c r="BD75" s="72"/>
      <c r="BE75" s="72"/>
      <c r="BF75" s="72"/>
      <c r="BG75" s="72"/>
      <c r="BH75" s="72" t="s">
        <v>235</v>
      </c>
      <c r="BI75" s="72"/>
      <c r="BJ75" s="72"/>
      <c r="BK75" s="52">
        <v>4</v>
      </c>
      <c r="BL75" s="72"/>
      <c r="BM75" s="186"/>
      <c r="BN75" s="186"/>
      <c r="BO75" s="24"/>
      <c r="BP75" s="186" t="s">
        <v>239</v>
      </c>
      <c r="BQ75" s="186"/>
      <c r="BR75" s="72"/>
      <c r="BS75" s="22"/>
      <c r="BT75" s="22"/>
      <c r="BU75" s="22"/>
      <c r="BV75" s="22"/>
      <c r="BW75" s="22"/>
      <c r="BX75" s="22"/>
      <c r="BY75" s="22"/>
      <c r="BZ75" s="22"/>
      <c r="CA75" s="22"/>
      <c r="CB75" s="22"/>
      <c r="CC75" s="22"/>
      <c r="CD75" s="22"/>
      <c r="CE75" s="22"/>
      <c r="CF75" s="22"/>
      <c r="CG75" s="22"/>
      <c r="CH75" s="22"/>
      <c r="CI75" s="22"/>
    </row>
    <row r="76" spans="2:87" ht="15" customHeight="1" x14ac:dyDescent="0.3">
      <c r="B76" s="177"/>
      <c r="C76" s="178"/>
      <c r="D76" s="178"/>
      <c r="E76" s="178"/>
      <c r="F76" s="178"/>
      <c r="G76" s="178"/>
      <c r="H76" s="178"/>
      <c r="I76" s="178"/>
      <c r="J76" s="178"/>
      <c r="K76" s="178"/>
      <c r="L76" s="178"/>
      <c r="M76" s="178"/>
      <c r="N76" s="178"/>
      <c r="O76" s="178"/>
      <c r="P76" s="178"/>
      <c r="Q76" s="178"/>
      <c r="R76" s="178"/>
      <c r="S76" s="178"/>
      <c r="T76" s="178"/>
      <c r="U76" s="178"/>
      <c r="V76" s="178"/>
      <c r="W76" s="178"/>
      <c r="X76" s="178"/>
      <c r="Y76" s="178"/>
      <c r="Z76" s="178"/>
      <c r="AA76" s="178"/>
      <c r="AB76" s="178"/>
      <c r="AC76" s="178"/>
      <c r="AD76" s="178"/>
      <c r="AE76" s="178"/>
      <c r="AF76" s="178"/>
      <c r="AG76" s="178"/>
      <c r="AH76" s="178"/>
      <c r="AI76" s="178"/>
      <c r="AJ76" s="179"/>
      <c r="AW76" s="72"/>
      <c r="AX76" s="72"/>
      <c r="AY76" s="72"/>
      <c r="AZ76" s="72"/>
      <c r="BA76" s="72"/>
      <c r="BB76" s="72"/>
      <c r="BC76" s="72"/>
      <c r="BD76" s="72"/>
      <c r="BE76" s="72"/>
      <c r="BF76" s="72"/>
      <c r="BG76" s="72"/>
      <c r="BH76" s="72" t="s">
        <v>236</v>
      </c>
      <c r="BI76" s="72"/>
      <c r="BJ76" s="72"/>
      <c r="BK76" s="52">
        <v>6</v>
      </c>
      <c r="BL76" s="72"/>
      <c r="BM76" s="186"/>
      <c r="BN76" s="186"/>
      <c r="BO76" s="24"/>
      <c r="BP76" s="186" t="s">
        <v>240</v>
      </c>
      <c r="BQ76" s="186"/>
      <c r="BR76" s="72"/>
      <c r="BS76" s="22"/>
      <c r="BT76" s="22"/>
      <c r="BU76" s="22"/>
      <c r="BV76" s="22"/>
      <c r="BW76" s="22"/>
      <c r="BX76" s="22"/>
      <c r="BY76" s="22"/>
      <c r="BZ76" s="22"/>
      <c r="CA76" s="22"/>
      <c r="CB76" s="22"/>
      <c r="CC76" s="22"/>
      <c r="CD76" s="22"/>
      <c r="CE76" s="22"/>
      <c r="CF76" s="22"/>
      <c r="CG76" s="22"/>
      <c r="CH76" s="22"/>
      <c r="CI76" s="22"/>
    </row>
    <row r="77" spans="2:87" ht="15" customHeight="1" x14ac:dyDescent="0.3">
      <c r="B77" s="177"/>
      <c r="C77" s="178"/>
      <c r="D77" s="178"/>
      <c r="E77" s="178"/>
      <c r="F77" s="178"/>
      <c r="G77" s="178"/>
      <c r="H77" s="178"/>
      <c r="I77" s="178"/>
      <c r="J77" s="178"/>
      <c r="K77" s="178"/>
      <c r="L77" s="178"/>
      <c r="M77" s="178"/>
      <c r="N77" s="178"/>
      <c r="O77" s="178"/>
      <c r="P77" s="178"/>
      <c r="Q77" s="178"/>
      <c r="R77" s="178"/>
      <c r="S77" s="178"/>
      <c r="T77" s="178"/>
      <c r="U77" s="178"/>
      <c r="V77" s="178"/>
      <c r="W77" s="178"/>
      <c r="X77" s="178"/>
      <c r="Y77" s="178"/>
      <c r="Z77" s="178"/>
      <c r="AA77" s="178"/>
      <c r="AB77" s="178"/>
      <c r="AC77" s="178"/>
      <c r="AD77" s="178"/>
      <c r="AE77" s="178"/>
      <c r="AF77" s="178"/>
      <c r="AG77" s="178"/>
      <c r="AH77" s="178"/>
      <c r="AI77" s="178"/>
      <c r="AJ77" s="179"/>
      <c r="AW77" s="72"/>
      <c r="AX77" s="72"/>
      <c r="AY77" s="72"/>
      <c r="AZ77" s="72"/>
      <c r="BA77" s="72"/>
      <c r="BB77" s="72"/>
      <c r="BC77" s="72"/>
      <c r="BD77" s="72"/>
      <c r="BE77" s="72"/>
      <c r="BF77" s="72"/>
      <c r="BG77" s="72"/>
      <c r="BH77" s="72" t="s">
        <v>237</v>
      </c>
      <c r="BI77" s="72"/>
      <c r="BJ77" s="72"/>
      <c r="BK77" s="52">
        <v>8</v>
      </c>
      <c r="BL77" s="72"/>
      <c r="BM77" s="186"/>
      <c r="BN77" s="186"/>
      <c r="BO77" s="24"/>
      <c r="BP77" s="190" t="s">
        <v>242</v>
      </c>
      <c r="BQ77" s="190"/>
      <c r="BR77" s="72"/>
      <c r="BS77" s="22"/>
      <c r="BT77" s="22"/>
      <c r="BU77" s="22"/>
      <c r="BV77" s="22"/>
      <c r="BW77" s="22"/>
      <c r="BX77" s="22"/>
      <c r="BY77" s="22"/>
      <c r="BZ77" s="22"/>
      <c r="CA77" s="22"/>
      <c r="CB77" s="22"/>
      <c r="CC77" s="22"/>
      <c r="CD77" s="22"/>
      <c r="CE77" s="22"/>
      <c r="CF77" s="22"/>
      <c r="CG77" s="22"/>
      <c r="CH77" s="22"/>
      <c r="CI77" s="22"/>
    </row>
    <row r="78" spans="2:87" ht="15" customHeight="1" x14ac:dyDescent="0.3">
      <c r="B78" s="177"/>
      <c r="C78" s="178"/>
      <c r="D78" s="178"/>
      <c r="E78" s="178"/>
      <c r="F78" s="178"/>
      <c r="G78" s="178"/>
      <c r="H78" s="178"/>
      <c r="I78" s="178"/>
      <c r="J78" s="178"/>
      <c r="K78" s="178"/>
      <c r="L78" s="178"/>
      <c r="M78" s="178"/>
      <c r="N78" s="178"/>
      <c r="O78" s="178"/>
      <c r="P78" s="178"/>
      <c r="Q78" s="178"/>
      <c r="R78" s="178"/>
      <c r="S78" s="178"/>
      <c r="T78" s="178"/>
      <c r="U78" s="178"/>
      <c r="V78" s="178"/>
      <c r="W78" s="178"/>
      <c r="X78" s="178"/>
      <c r="Y78" s="178"/>
      <c r="Z78" s="178"/>
      <c r="AA78" s="178"/>
      <c r="AB78" s="178"/>
      <c r="AC78" s="178"/>
      <c r="AD78" s="178"/>
      <c r="AE78" s="178"/>
      <c r="AF78" s="178"/>
      <c r="AG78" s="178"/>
      <c r="AH78" s="178"/>
      <c r="AI78" s="178"/>
      <c r="AJ78" s="179"/>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row>
    <row r="79" spans="2:87" ht="15" customHeight="1" x14ac:dyDescent="0.3">
      <c r="B79" s="180"/>
      <c r="C79" s="181"/>
      <c r="D79" s="181"/>
      <c r="E79" s="181"/>
      <c r="F79" s="181"/>
      <c r="G79" s="181"/>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E79" s="181"/>
      <c r="AF79" s="181"/>
      <c r="AG79" s="181"/>
      <c r="AH79" s="181"/>
      <c r="AI79" s="181"/>
      <c r="AJ79" s="18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row>
    <row r="80" spans="2:87" ht="15" customHeight="1" x14ac:dyDescent="0.3">
      <c r="AK80" s="24"/>
      <c r="AV80" s="1" t="s">
        <v>370</v>
      </c>
      <c r="AW80" s="75"/>
      <c r="BS80" s="22"/>
      <c r="BT80" s="22"/>
      <c r="BU80" s="22"/>
      <c r="BV80" s="22"/>
      <c r="BW80" s="22"/>
      <c r="BX80" s="22"/>
      <c r="BY80" s="22"/>
      <c r="BZ80" s="22"/>
      <c r="CA80" s="22"/>
      <c r="CB80" s="22"/>
      <c r="CC80" s="22"/>
      <c r="CD80" s="22"/>
      <c r="CE80" s="22"/>
      <c r="CF80" s="22"/>
      <c r="CG80" s="22"/>
      <c r="CH80" s="22"/>
      <c r="CI80" s="22"/>
    </row>
    <row r="81" spans="2:87" ht="15" customHeight="1" thickBot="1" x14ac:dyDescent="0.35">
      <c r="B81" s="1" t="s">
        <v>10</v>
      </c>
      <c r="C81" s="1"/>
      <c r="D81" s="1"/>
      <c r="E81" s="1"/>
      <c r="AK81" s="24"/>
      <c r="BS81" s="22"/>
      <c r="BT81" s="22"/>
      <c r="BU81" s="22"/>
      <c r="BV81" s="22"/>
      <c r="BW81" s="22"/>
      <c r="BX81" s="22"/>
      <c r="BY81" s="22"/>
      <c r="BZ81" s="22"/>
      <c r="CA81" s="22"/>
      <c r="CB81" s="22"/>
      <c r="CC81" s="22"/>
      <c r="CD81" s="22"/>
      <c r="CE81" s="22"/>
      <c r="CF81" s="22"/>
      <c r="CG81" s="22"/>
      <c r="CH81" s="22"/>
      <c r="CI81" s="22"/>
    </row>
    <row r="82" spans="2:87" ht="15" customHeight="1" thickTop="1" x14ac:dyDescent="0.3">
      <c r="B82" s="57" t="s">
        <v>392</v>
      </c>
      <c r="C82" s="1"/>
      <c r="D82" s="1"/>
      <c r="E82" s="1"/>
      <c r="AK82" s="24"/>
      <c r="AW82" s="88" t="s">
        <v>378</v>
      </c>
      <c r="AX82" s="129"/>
      <c r="AY82" s="129"/>
      <c r="AZ82" s="129"/>
      <c r="BA82" s="129"/>
      <c r="BB82" s="129"/>
      <c r="BC82" s="129"/>
      <c r="BD82" s="129"/>
      <c r="BE82" s="129"/>
      <c r="BF82" s="129"/>
      <c r="BI82" s="88" t="s">
        <v>371</v>
      </c>
      <c r="BJ82" s="129"/>
      <c r="BK82" s="129"/>
      <c r="BL82" s="129"/>
      <c r="BM82" s="129"/>
      <c r="BN82" s="129"/>
      <c r="BO82" s="129"/>
      <c r="BP82" s="129"/>
      <c r="BQ82" s="129"/>
      <c r="BR82" s="129"/>
      <c r="BS82" s="22"/>
      <c r="BT82" s="22"/>
      <c r="BU82" s="22"/>
      <c r="BV82" s="88" t="s">
        <v>379</v>
      </c>
      <c r="BW82" s="129"/>
      <c r="BX82" s="129"/>
      <c r="BY82" s="129"/>
      <c r="BZ82" s="129"/>
      <c r="CA82" s="129"/>
      <c r="CB82" s="129"/>
      <c r="CC82" s="129"/>
      <c r="CD82" s="129"/>
      <c r="CE82" s="129"/>
      <c r="CF82" s="129"/>
      <c r="CG82" s="22"/>
      <c r="CH82" s="22"/>
      <c r="CI82" s="22"/>
    </row>
    <row r="83" spans="2:87" ht="15" customHeight="1" x14ac:dyDescent="0.3">
      <c r="C83" s="23" t="s">
        <v>63</v>
      </c>
      <c r="D83" s="57" t="str">
        <f>"Is designed in accordance with the latest version of the "&amp;Tables!F23&amp;"'s requirements;"</f>
        <v>Is designed in accordance with the latest version of the County's requirements;</v>
      </c>
      <c r="E83" s="1"/>
      <c r="AK83" s="24"/>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row>
    <row r="84" spans="2:87" ht="15" customHeight="1" x14ac:dyDescent="0.3">
      <c r="B84" s="1"/>
      <c r="C84" s="23" t="s">
        <v>63</v>
      </c>
      <c r="D84" s="57" t="s">
        <v>170</v>
      </c>
      <c r="E84" s="44"/>
      <c r="AK84" s="24"/>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row>
    <row r="85" spans="2:87" ht="15" customHeight="1" x14ac:dyDescent="0.3">
      <c r="B85" s="1"/>
      <c r="C85" s="23" t="s">
        <v>63</v>
      </c>
      <c r="D85" s="57" t="s">
        <v>286</v>
      </c>
      <c r="E85" s="44"/>
      <c r="AK85" s="24"/>
      <c r="AW85" s="22"/>
      <c r="AX85" s="22"/>
      <c r="AY85" s="22"/>
      <c r="AZ85" s="22"/>
      <c r="BA85" s="22"/>
      <c r="BB85" s="22"/>
      <c r="BC85" s="22"/>
      <c r="BD85" s="22"/>
      <c r="BE85" s="22"/>
      <c r="BF85" s="22"/>
      <c r="BG85" s="22"/>
      <c r="BH85" s="72"/>
      <c r="BI85" s="72"/>
      <c r="BJ85" s="72"/>
      <c r="BK85" s="72"/>
      <c r="BL85" s="52"/>
      <c r="BM85" s="22"/>
      <c r="BN85" s="81"/>
      <c r="BO85" s="81"/>
      <c r="BP85" s="72"/>
      <c r="BQ85" s="81"/>
      <c r="BR85" s="81"/>
      <c r="BS85" s="72"/>
      <c r="BT85" s="22"/>
      <c r="BU85" s="22"/>
      <c r="BV85" s="22"/>
      <c r="BW85" s="22"/>
      <c r="BX85" s="22"/>
      <c r="BY85" s="22"/>
      <c r="BZ85" s="22"/>
      <c r="CA85" s="22"/>
      <c r="CB85" s="22"/>
      <c r="CC85" s="22"/>
      <c r="CD85" s="22"/>
      <c r="CE85" s="22"/>
      <c r="CF85" s="22"/>
      <c r="CG85" s="22"/>
      <c r="CH85" s="22"/>
      <c r="CI85" s="22"/>
    </row>
    <row r="86" spans="2:87" ht="15" customHeight="1" x14ac:dyDescent="0.3">
      <c r="B86" s="1"/>
      <c r="D86" s="57" t="s">
        <v>395</v>
      </c>
      <c r="E86" s="57"/>
      <c r="AK86" s="24"/>
      <c r="AW86" s="22"/>
      <c r="BS86" s="72"/>
      <c r="BT86" s="22"/>
      <c r="BU86" s="22"/>
      <c r="BV86" s="22"/>
      <c r="BW86" s="22"/>
      <c r="BX86" s="22"/>
      <c r="BY86" s="22"/>
      <c r="BZ86" s="22"/>
      <c r="CA86" s="22"/>
      <c r="CB86" s="22"/>
      <c r="CC86" s="22"/>
      <c r="CD86" s="22"/>
      <c r="CE86" s="22"/>
      <c r="CF86" s="22"/>
      <c r="CG86" s="22"/>
      <c r="CH86" s="22"/>
      <c r="CI86" s="22"/>
    </row>
    <row r="87" spans="2:87" ht="15" customHeight="1" x14ac:dyDescent="0.3">
      <c r="B87" s="1"/>
      <c r="C87" s="23" t="s">
        <v>63</v>
      </c>
      <c r="D87" s="57" t="s">
        <v>393</v>
      </c>
      <c r="E87" s="57"/>
      <c r="AK87" s="24"/>
      <c r="AW87" s="22"/>
      <c r="BS87" s="72"/>
      <c r="BT87" s="22"/>
      <c r="BU87" s="22"/>
      <c r="BV87" s="22"/>
      <c r="BW87" s="22"/>
      <c r="BX87" s="22"/>
      <c r="BY87" s="22"/>
      <c r="BZ87" s="22"/>
      <c r="CA87" s="22"/>
      <c r="CB87" s="22"/>
      <c r="CC87" s="22"/>
      <c r="CD87" s="22"/>
      <c r="CE87" s="22"/>
      <c r="CF87" s="22"/>
      <c r="CG87" s="22"/>
      <c r="CH87" s="22"/>
      <c r="CI87" s="22"/>
    </row>
    <row r="88" spans="2:87" ht="15" customHeight="1" x14ac:dyDescent="0.3">
      <c r="B88" s="1"/>
      <c r="C88" s="23"/>
      <c r="D88" s="57" t="s">
        <v>394</v>
      </c>
      <c r="E88" s="57"/>
      <c r="AK88" s="24"/>
      <c r="AW88" s="22"/>
      <c r="BI88" s="72"/>
      <c r="BJ88" s="72"/>
      <c r="BK88" s="72"/>
      <c r="BL88" s="52"/>
      <c r="BM88" s="22"/>
      <c r="BN88" s="81"/>
      <c r="BO88" s="81"/>
      <c r="BP88" s="72"/>
      <c r="BQ88" s="81"/>
      <c r="BR88" s="81"/>
      <c r="BS88" s="72"/>
      <c r="BT88" s="22"/>
      <c r="BU88" s="22"/>
      <c r="BV88" s="22"/>
      <c r="BW88" s="22"/>
      <c r="BX88" s="22"/>
      <c r="BY88" s="22"/>
      <c r="BZ88" s="22"/>
      <c r="CA88" s="22"/>
      <c r="CB88" s="22"/>
      <c r="CC88" s="22"/>
      <c r="CD88" s="22"/>
      <c r="CE88" s="22"/>
      <c r="CF88" s="22"/>
      <c r="CG88" s="22"/>
      <c r="CH88" s="22"/>
      <c r="CI88" s="22"/>
    </row>
    <row r="89" spans="2:87" ht="15" customHeight="1" x14ac:dyDescent="0.3">
      <c r="B89" s="1"/>
      <c r="C89" s="23"/>
      <c r="D89" s="57"/>
      <c r="E89" s="57"/>
      <c r="AK89" s="24"/>
      <c r="AW89" s="22"/>
      <c r="BI89" s="72"/>
      <c r="BJ89" s="72"/>
      <c r="BK89" s="72"/>
      <c r="BL89" s="52"/>
      <c r="BM89" s="22"/>
      <c r="BN89" s="81"/>
      <c r="BO89" s="81"/>
      <c r="BP89" s="72"/>
      <c r="BQ89" s="81"/>
      <c r="BR89" s="81"/>
      <c r="BS89" s="72"/>
      <c r="BT89" s="22"/>
      <c r="BU89" s="22"/>
      <c r="BV89" s="22"/>
      <c r="BW89" s="22"/>
      <c r="BX89" s="22"/>
      <c r="BY89" s="22"/>
      <c r="BZ89" s="22"/>
      <c r="CA89" s="22"/>
      <c r="CB89" s="22"/>
      <c r="CC89" s="22"/>
      <c r="CD89" s="22"/>
      <c r="CE89" s="22"/>
      <c r="CF89" s="22"/>
      <c r="CG89" s="22"/>
      <c r="CH89" s="22"/>
      <c r="CI89" s="22"/>
    </row>
    <row r="90" spans="2:87" ht="15" customHeight="1" x14ac:dyDescent="0.3">
      <c r="B90" s="1"/>
      <c r="E90" s="2" t="s">
        <v>108</v>
      </c>
      <c r="F90" s="153"/>
      <c r="G90" s="153"/>
      <c r="H90" s="153"/>
      <c r="I90" s="153"/>
      <c r="J90" s="153"/>
      <c r="K90" s="153"/>
      <c r="L90" s="153"/>
      <c r="M90" s="153"/>
      <c r="N90" s="153"/>
      <c r="O90" s="153"/>
      <c r="P90" s="153"/>
      <c r="Q90" s="153"/>
      <c r="R90" s="153"/>
      <c r="S90" s="153"/>
      <c r="T90" s="153"/>
      <c r="U90" s="153"/>
      <c r="V90" s="153"/>
      <c r="W90" s="153"/>
      <c r="X90" s="153"/>
      <c r="Y90" s="153"/>
      <c r="Z90" s="153"/>
      <c r="AC90" s="2" t="s">
        <v>199</v>
      </c>
      <c r="AD90" s="2"/>
      <c r="AE90" s="2"/>
      <c r="AW90" s="22"/>
      <c r="BS90" s="72"/>
      <c r="BT90" s="22"/>
      <c r="BU90" s="22"/>
      <c r="BV90" s="22"/>
      <c r="BW90" s="22"/>
      <c r="BX90" s="22"/>
      <c r="BY90" s="22"/>
      <c r="BZ90" s="22"/>
      <c r="CA90" s="22"/>
      <c r="CB90" s="22"/>
      <c r="CC90" s="22"/>
      <c r="CD90" s="22"/>
      <c r="CE90" s="22"/>
      <c r="CF90" s="22"/>
      <c r="CG90" s="22"/>
      <c r="CH90" s="22"/>
      <c r="CI90" s="22"/>
    </row>
    <row r="91" spans="2:87" ht="15" customHeight="1" x14ac:dyDescent="0.3">
      <c r="E91" s="2" t="s">
        <v>81</v>
      </c>
      <c r="F91" s="162"/>
      <c r="G91" s="162"/>
      <c r="H91" s="162"/>
      <c r="I91" s="162"/>
      <c r="J91" s="162"/>
      <c r="K91" s="162"/>
      <c r="L91" s="162"/>
      <c r="M91" s="162"/>
      <c r="N91" s="162"/>
      <c r="O91" s="162"/>
      <c r="P91" s="162"/>
      <c r="Q91" s="162"/>
      <c r="R91" s="162"/>
      <c r="S91" s="162"/>
      <c r="T91" s="162"/>
      <c r="U91" s="162"/>
      <c r="V91" s="162"/>
      <c r="W91" s="162"/>
      <c r="X91" s="162"/>
      <c r="Y91" s="162"/>
      <c r="Z91" s="162"/>
      <c r="AW91" s="22"/>
      <c r="BS91" s="72"/>
      <c r="BT91" s="22"/>
      <c r="BU91" s="22"/>
      <c r="BV91" s="22"/>
      <c r="BW91" s="22"/>
      <c r="BX91" s="22"/>
      <c r="BY91" s="22"/>
      <c r="BZ91" s="22"/>
      <c r="CA91" s="22"/>
      <c r="CB91" s="22"/>
      <c r="CC91" s="22"/>
      <c r="CD91" s="22"/>
      <c r="CE91" s="22"/>
      <c r="CF91" s="22"/>
      <c r="CG91" s="22"/>
      <c r="CH91" s="22"/>
      <c r="CI91" s="22"/>
    </row>
    <row r="92" spans="2:87" ht="15" customHeight="1" x14ac:dyDescent="0.3">
      <c r="E92" s="2" t="s">
        <v>82</v>
      </c>
      <c r="F92" s="162"/>
      <c r="G92" s="162"/>
      <c r="H92" s="162"/>
      <c r="I92" s="162"/>
      <c r="J92" s="162"/>
      <c r="K92" s="162"/>
      <c r="L92" s="162"/>
      <c r="M92" s="162"/>
      <c r="N92" s="162"/>
      <c r="O92" s="162"/>
      <c r="P92" s="162"/>
      <c r="Q92" s="162"/>
      <c r="R92" s="162"/>
      <c r="S92" s="162"/>
      <c r="T92" s="162"/>
      <c r="U92" s="162"/>
      <c r="V92" s="162"/>
      <c r="W92" s="162"/>
      <c r="X92" s="162"/>
      <c r="Y92" s="162"/>
      <c r="Z92" s="16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row>
    <row r="93" spans="2:87" ht="15" customHeight="1" x14ac:dyDescent="0.3">
      <c r="E93" s="2" t="s">
        <v>178</v>
      </c>
      <c r="F93" s="162"/>
      <c r="G93" s="162"/>
      <c r="H93" s="162"/>
      <c r="I93" s="162"/>
      <c r="J93" s="162"/>
      <c r="K93" s="162"/>
      <c r="L93" s="162"/>
      <c r="M93" s="47"/>
      <c r="N93" s="47"/>
      <c r="O93" s="77" t="s">
        <v>85</v>
      </c>
      <c r="P93" s="162"/>
      <c r="Q93" s="162"/>
      <c r="R93" s="162"/>
      <c r="S93" s="162"/>
      <c r="T93" s="47"/>
      <c r="U93" s="47"/>
      <c r="V93" s="47"/>
      <c r="W93" s="77" t="s">
        <v>86</v>
      </c>
      <c r="X93" s="163"/>
      <c r="Y93" s="163"/>
      <c r="Z93" s="163"/>
      <c r="AW93" s="22"/>
      <c r="AX93" s="22"/>
      <c r="AY93" s="22"/>
      <c r="AZ93" s="22"/>
      <c r="BA93" s="22"/>
      <c r="BB93" s="22"/>
      <c r="BC93" s="22"/>
      <c r="BD93" s="22"/>
      <c r="BE93" s="22"/>
      <c r="BF93" s="22"/>
      <c r="BG93" s="22"/>
      <c r="BH93" s="72"/>
      <c r="BI93" s="72"/>
      <c r="BJ93" s="72"/>
      <c r="BK93" s="72"/>
      <c r="BL93" s="52"/>
      <c r="BM93" s="22"/>
      <c r="BN93" s="81"/>
      <c r="BO93" s="81"/>
      <c r="BP93" s="72"/>
      <c r="BQ93" s="81"/>
      <c r="BR93" s="81"/>
      <c r="BT93" s="22"/>
      <c r="BU93" s="22"/>
      <c r="BV93" s="22"/>
      <c r="BW93" s="22"/>
      <c r="BX93" s="22"/>
      <c r="BY93" s="22"/>
      <c r="BZ93" s="22"/>
      <c r="CA93" s="22"/>
      <c r="CB93" s="22"/>
      <c r="CC93" s="22"/>
      <c r="CD93" s="22"/>
      <c r="CE93" s="22"/>
      <c r="CF93" s="22"/>
      <c r="CG93" s="22"/>
      <c r="CH93" s="22"/>
      <c r="CI93" s="22"/>
    </row>
    <row r="94" spans="2:87" ht="15" customHeight="1" x14ac:dyDescent="0.3">
      <c r="E94" s="2" t="s">
        <v>83</v>
      </c>
      <c r="F94" s="192"/>
      <c r="G94" s="192"/>
      <c r="H94" s="192"/>
      <c r="I94" s="192"/>
      <c r="J94" s="192"/>
      <c r="K94" s="192"/>
      <c r="L94" s="192"/>
      <c r="M94" s="192"/>
      <c r="N94" s="192"/>
      <c r="O94" s="192"/>
      <c r="P94" s="192"/>
      <c r="Q94" s="192"/>
      <c r="R94" s="192"/>
      <c r="S94" s="192"/>
      <c r="T94" s="192"/>
      <c r="U94" s="192"/>
      <c r="V94" s="192"/>
      <c r="W94" s="192"/>
      <c r="X94" s="192"/>
      <c r="Y94" s="192"/>
      <c r="Z94" s="192"/>
      <c r="AW94" s="22"/>
      <c r="AX94" s="22"/>
      <c r="AY94" s="22"/>
      <c r="AZ94" s="22"/>
      <c r="BA94" s="22"/>
      <c r="BB94" s="22"/>
      <c r="BC94" s="22"/>
      <c r="BD94" s="22"/>
      <c r="BE94" s="22"/>
      <c r="BF94" s="22"/>
      <c r="BG94" s="22"/>
      <c r="BH94" s="72"/>
      <c r="BI94" s="22"/>
      <c r="BJ94" s="22"/>
      <c r="BK94" s="22"/>
      <c r="BL94" s="22"/>
      <c r="BM94" s="22"/>
      <c r="BN94" s="22"/>
      <c r="BO94" s="22"/>
      <c r="BP94" s="22"/>
      <c r="BQ94" s="22"/>
      <c r="BR94" s="22"/>
      <c r="BT94" s="22"/>
      <c r="BU94" s="22"/>
      <c r="BV94" s="22"/>
      <c r="BW94" s="22"/>
      <c r="BX94" s="22"/>
      <c r="BY94" s="22"/>
      <c r="BZ94" s="22"/>
      <c r="CA94" s="22"/>
      <c r="CB94" s="22"/>
      <c r="CC94" s="22"/>
      <c r="CD94" s="22"/>
      <c r="CE94" s="22"/>
      <c r="CF94" s="22"/>
      <c r="CG94" s="22"/>
      <c r="CH94" s="22"/>
      <c r="CI94" s="22"/>
    </row>
    <row r="95" spans="2:87" ht="15" customHeight="1" x14ac:dyDescent="0.3">
      <c r="E95" s="2" t="s">
        <v>87</v>
      </c>
      <c r="F95" s="193"/>
      <c r="G95" s="193"/>
      <c r="H95" s="193"/>
      <c r="I95" s="193"/>
      <c r="J95" s="193"/>
      <c r="AW95" s="22"/>
      <c r="BT95" s="22"/>
      <c r="BU95" s="22"/>
      <c r="BV95" s="22"/>
      <c r="BW95" s="22"/>
      <c r="BX95" s="22"/>
      <c r="BY95" s="22"/>
      <c r="BZ95" s="22"/>
      <c r="CA95" s="22"/>
      <c r="CB95" s="22"/>
      <c r="CC95" s="22"/>
      <c r="CD95" s="22"/>
      <c r="CE95" s="22"/>
      <c r="CF95" s="22"/>
      <c r="CG95" s="22"/>
      <c r="CH95" s="22"/>
      <c r="CI95" s="22"/>
    </row>
    <row r="96" spans="2:87" ht="15" customHeight="1" x14ac:dyDescent="0.3">
      <c r="AW96" s="22"/>
      <c r="BT96" s="22"/>
      <c r="BU96" s="22"/>
      <c r="BV96" s="22"/>
      <c r="BW96" s="22"/>
      <c r="BX96" s="22"/>
      <c r="BY96" s="22"/>
      <c r="BZ96" s="22"/>
      <c r="CA96" s="22"/>
      <c r="CB96" s="22"/>
      <c r="CC96" s="22"/>
      <c r="CD96" s="22"/>
      <c r="CE96" s="22"/>
      <c r="CF96" s="22"/>
      <c r="CG96" s="22"/>
      <c r="CH96" s="22"/>
      <c r="CI96" s="22"/>
    </row>
    <row r="97" spans="2:87" ht="15" customHeight="1" x14ac:dyDescent="0.3">
      <c r="E97" s="2" t="s">
        <v>109</v>
      </c>
      <c r="F97" s="61"/>
      <c r="G97" s="61"/>
      <c r="H97" s="61"/>
      <c r="I97" s="61"/>
      <c r="J97" s="61"/>
      <c r="K97" s="61"/>
      <c r="L97" s="61"/>
      <c r="M97" s="61"/>
      <c r="N97" s="61"/>
      <c r="O97" s="61"/>
      <c r="P97" s="61"/>
      <c r="Q97" s="61"/>
      <c r="R97" s="61"/>
      <c r="S97" s="61"/>
      <c r="T97" s="61"/>
      <c r="U97" s="61"/>
      <c r="V97" s="44"/>
      <c r="W97" s="44"/>
      <c r="X97" s="44"/>
      <c r="AC97" s="2" t="s">
        <v>106</v>
      </c>
      <c r="AD97" s="157"/>
      <c r="AE97" s="157"/>
      <c r="AF97" s="157"/>
      <c r="AG97" s="157"/>
      <c r="AH97" s="157"/>
      <c r="AW97" s="22"/>
      <c r="BT97" s="22"/>
      <c r="BU97" s="22"/>
      <c r="BV97" s="22"/>
      <c r="BW97" s="22"/>
      <c r="BX97" s="22"/>
      <c r="BY97" s="22"/>
      <c r="BZ97" s="22"/>
      <c r="CA97" s="22"/>
      <c r="CB97" s="22"/>
      <c r="CC97" s="22"/>
      <c r="CD97" s="22"/>
      <c r="CE97" s="22"/>
      <c r="CF97" s="22"/>
      <c r="CG97" s="22"/>
      <c r="CH97" s="22"/>
      <c r="CI97" s="22"/>
    </row>
    <row r="98" spans="2:87" ht="15" customHeight="1" x14ac:dyDescent="0.3">
      <c r="AW98" s="22"/>
      <c r="AX98" s="22"/>
      <c r="AY98" s="22"/>
      <c r="AZ98" s="22"/>
      <c r="BA98" s="22"/>
      <c r="BB98" s="22"/>
      <c r="BC98" s="22"/>
      <c r="BD98" s="22"/>
      <c r="BE98" s="22"/>
      <c r="BF98" s="22"/>
      <c r="BG98" s="22"/>
      <c r="BH98" s="22"/>
      <c r="BS98" s="22"/>
      <c r="BT98" s="22"/>
      <c r="BU98" s="22"/>
      <c r="BV98" s="22"/>
      <c r="BW98" s="22"/>
      <c r="BX98" s="22"/>
      <c r="BY98" s="22"/>
      <c r="BZ98" s="22"/>
      <c r="CA98" s="22"/>
      <c r="CB98" s="22"/>
      <c r="CC98" s="22"/>
      <c r="CD98" s="22"/>
      <c r="CE98" s="22"/>
      <c r="CF98" s="22"/>
      <c r="CG98" s="22"/>
      <c r="CH98" s="22"/>
      <c r="CI98" s="22"/>
    </row>
    <row r="99" spans="2:87" ht="15" customHeight="1" x14ac:dyDescent="0.3">
      <c r="AW99" s="22"/>
      <c r="AX99" s="22"/>
      <c r="AY99" s="22"/>
      <c r="AZ99" s="22"/>
      <c r="BA99" s="22"/>
      <c r="BB99" s="22"/>
      <c r="BC99" s="22"/>
      <c r="BD99" s="22"/>
      <c r="BE99" s="22"/>
      <c r="BF99" s="22"/>
      <c r="BG99" s="22"/>
      <c r="BH99" s="22"/>
      <c r="BS99" s="22"/>
      <c r="BT99" s="22"/>
      <c r="BU99" s="22"/>
      <c r="BV99" s="22"/>
      <c r="BW99" s="22"/>
      <c r="BX99" s="22"/>
      <c r="BY99" s="22"/>
      <c r="BZ99" s="22"/>
      <c r="CA99" s="22"/>
      <c r="CB99" s="22"/>
      <c r="CC99" s="22"/>
      <c r="CD99" s="22"/>
      <c r="CE99" s="22"/>
      <c r="CF99" s="22"/>
      <c r="CG99" s="22"/>
      <c r="CH99" s="22"/>
      <c r="CI99" s="22"/>
    </row>
    <row r="100" spans="2:87" ht="15" customHeight="1" x14ac:dyDescent="0.3">
      <c r="AW100" s="22"/>
      <c r="AX100" s="22"/>
      <c r="AY100" s="22"/>
      <c r="AZ100" s="22"/>
      <c r="BA100" s="22"/>
      <c r="BB100" s="22"/>
      <c r="BC100" s="22"/>
      <c r="BD100" s="22"/>
      <c r="BE100" s="22"/>
      <c r="BF100" s="22"/>
      <c r="BG100" s="22"/>
      <c r="BH100" s="22"/>
      <c r="BS100" s="22"/>
      <c r="BT100" s="22"/>
      <c r="BU100" s="22"/>
      <c r="BV100" s="22"/>
      <c r="BW100" s="22"/>
      <c r="BX100" s="22"/>
      <c r="BY100" s="22"/>
      <c r="BZ100" s="22"/>
      <c r="CA100" s="22"/>
      <c r="CB100" s="22"/>
      <c r="CC100" s="22"/>
      <c r="CD100" s="22"/>
      <c r="CE100" s="22"/>
      <c r="CF100" s="22"/>
      <c r="CG100" s="22"/>
      <c r="CH100" s="22"/>
      <c r="CI100" s="22"/>
    </row>
    <row r="101" spans="2:87" ht="15" customHeight="1" x14ac:dyDescent="0.3">
      <c r="AW101" s="22"/>
      <c r="AX101" s="22"/>
      <c r="AY101" s="22"/>
      <c r="AZ101" s="22"/>
      <c r="BA101" s="22"/>
      <c r="BB101" s="22"/>
      <c r="BC101" s="22"/>
      <c r="BD101" s="22"/>
      <c r="BE101" s="22"/>
      <c r="BF101" s="22"/>
      <c r="BG101" s="22"/>
      <c r="BH101" s="22"/>
      <c r="BS101" s="22"/>
      <c r="BT101" s="22"/>
      <c r="BU101" s="22"/>
      <c r="BV101" s="22"/>
      <c r="BW101" s="22"/>
      <c r="BX101" s="22"/>
      <c r="BY101" s="22"/>
      <c r="BZ101" s="22"/>
      <c r="CA101" s="22"/>
      <c r="CB101" s="22"/>
      <c r="CC101" s="22"/>
      <c r="CD101" s="22"/>
      <c r="CE101" s="22"/>
      <c r="CF101" s="22"/>
      <c r="CG101" s="22"/>
      <c r="CH101" s="22"/>
      <c r="CI101" s="22"/>
    </row>
    <row r="102" spans="2:87" ht="15" customHeight="1" x14ac:dyDescent="0.3">
      <c r="AW102" s="22"/>
      <c r="AX102" s="22"/>
      <c r="AY102" s="22"/>
      <c r="AZ102" s="22"/>
      <c r="BA102" s="22"/>
      <c r="BB102" s="22"/>
      <c r="BC102" s="22"/>
      <c r="BD102" s="22"/>
      <c r="BE102" s="22"/>
      <c r="BF102" s="22"/>
      <c r="BG102" s="22"/>
      <c r="BH102" s="22"/>
      <c r="BS102" s="22"/>
      <c r="BT102" s="22"/>
      <c r="BU102" s="22"/>
      <c r="BV102" s="22"/>
      <c r="BW102" s="22"/>
      <c r="BX102" s="22"/>
      <c r="BY102" s="22"/>
      <c r="BZ102" s="22"/>
      <c r="CA102" s="22"/>
      <c r="CB102" s="22"/>
      <c r="CC102" s="22"/>
      <c r="CD102" s="22"/>
      <c r="CE102" s="22"/>
      <c r="CF102" s="22"/>
      <c r="CG102" s="22"/>
      <c r="CH102" s="22"/>
      <c r="CI102" s="22"/>
    </row>
    <row r="103" spans="2:87" ht="15" customHeight="1" x14ac:dyDescent="0.3">
      <c r="B103" s="170">
        <f>Tables!$F$13</f>
        <v>46266</v>
      </c>
      <c r="C103" s="170"/>
      <c r="D103" s="170"/>
      <c r="E103" s="170"/>
      <c r="F103" s="170"/>
      <c r="G103" s="170"/>
      <c r="H103" s="170"/>
      <c r="R103" s="171" t="s">
        <v>153</v>
      </c>
      <c r="S103" s="171"/>
      <c r="T103" s="171"/>
      <c r="U103" s="171"/>
      <c r="AW103" s="22"/>
      <c r="AX103" s="22"/>
      <c r="AY103" s="22"/>
      <c r="AZ103" s="22"/>
      <c r="BA103" s="22"/>
      <c r="BB103" s="22"/>
      <c r="BC103" s="22"/>
      <c r="BD103" s="22"/>
      <c r="BE103" s="22"/>
      <c r="BF103" s="22"/>
      <c r="BG103" s="22"/>
      <c r="BH103" s="22"/>
      <c r="BS103" s="22"/>
      <c r="BT103" s="22"/>
      <c r="BU103" s="22"/>
      <c r="BV103" s="22"/>
      <c r="BW103" s="22"/>
      <c r="BX103" s="22"/>
      <c r="BY103" s="22"/>
      <c r="BZ103" s="22"/>
      <c r="CA103" s="22"/>
      <c r="CB103" s="22"/>
      <c r="CC103" s="22"/>
      <c r="CD103" s="22"/>
      <c r="CE103" s="22"/>
      <c r="CF103" s="22"/>
      <c r="CG103" s="22"/>
      <c r="CH103" s="22"/>
      <c r="CI103" s="22"/>
    </row>
    <row r="104" spans="2:87" ht="15" customHeight="1" x14ac:dyDescent="0.3">
      <c r="C104" s="2" t="s">
        <v>1</v>
      </c>
      <c r="D104" s="183">
        <f>IF(ISBLANK($E$7),0,$E$7)</f>
        <v>0</v>
      </c>
      <c r="E104" s="183"/>
      <c r="F104" s="183"/>
      <c r="G104" s="183"/>
      <c r="H104" s="183"/>
      <c r="I104" s="183"/>
      <c r="J104" s="183"/>
      <c r="K104" s="183"/>
      <c r="L104" s="183"/>
      <c r="M104" s="183"/>
      <c r="N104" s="183"/>
      <c r="O104" s="183"/>
      <c r="P104" s="183"/>
      <c r="Q104" s="183"/>
      <c r="R104" s="183"/>
      <c r="S104" s="183"/>
      <c r="T104" s="183"/>
      <c r="U104" s="183"/>
      <c r="V104" s="183"/>
      <c r="W104" s="183"/>
      <c r="X104" s="183"/>
      <c r="Y104" s="183"/>
      <c r="Z104" s="26"/>
      <c r="AD104" s="2" t="s">
        <v>12</v>
      </c>
      <c r="AE104" s="184">
        <f>IF(ISBLANK($AE$7),0,$AE$7)</f>
        <v>0</v>
      </c>
      <c r="AF104" s="184"/>
      <c r="AG104" s="184"/>
      <c r="AH104" s="184"/>
      <c r="AI104" s="184"/>
      <c r="AJ104" s="184"/>
      <c r="AW104" s="22"/>
      <c r="AX104" s="22"/>
      <c r="AY104" s="22"/>
      <c r="AZ104" s="22"/>
      <c r="BA104" s="22"/>
      <c r="BB104" s="22"/>
      <c r="BC104" s="22"/>
      <c r="BD104" s="22"/>
      <c r="BE104" s="22"/>
      <c r="BF104" s="22"/>
      <c r="BG104" s="22"/>
      <c r="BH104" s="72"/>
      <c r="BT104" s="22"/>
      <c r="BU104" s="22"/>
      <c r="BV104" s="22"/>
      <c r="BW104" s="22"/>
      <c r="BX104" s="22"/>
      <c r="BY104" s="22"/>
      <c r="BZ104" s="22"/>
      <c r="CA104" s="22"/>
      <c r="CB104" s="22"/>
      <c r="CC104" s="22"/>
      <c r="CD104" s="22"/>
      <c r="CE104" s="22"/>
      <c r="CF104" s="22"/>
      <c r="CG104" s="22"/>
      <c r="CH104" s="22"/>
      <c r="CI104" s="22"/>
    </row>
    <row r="105" spans="2:87" ht="15" customHeight="1" x14ac:dyDescent="0.3">
      <c r="C105" s="27"/>
      <c r="D105" s="27"/>
      <c r="E105" s="27"/>
      <c r="F105" s="27"/>
      <c r="G105" s="27"/>
      <c r="H105" s="27"/>
      <c r="I105" s="27"/>
      <c r="J105" s="2"/>
      <c r="K105" s="2"/>
      <c r="L105" s="2"/>
      <c r="M105" s="2"/>
      <c r="N105" s="27"/>
      <c r="O105" s="26"/>
      <c r="P105" s="26"/>
      <c r="Q105" s="26"/>
      <c r="R105" s="26"/>
      <c r="S105" s="26"/>
      <c r="T105" s="26"/>
      <c r="U105" s="26"/>
      <c r="V105" s="26"/>
      <c r="W105" s="26"/>
      <c r="X105" s="26"/>
      <c r="Y105" s="26"/>
      <c r="Z105" s="26"/>
      <c r="AD105" s="2" t="s">
        <v>23</v>
      </c>
      <c r="AE105" s="187">
        <f>IF(ISBLANK($AE$8),0,$AE$8)</f>
        <v>0</v>
      </c>
      <c r="AF105" s="187"/>
      <c r="AG105" s="187"/>
      <c r="AH105" s="187"/>
      <c r="AI105" s="187"/>
      <c r="AJ105" s="187"/>
      <c r="AW105" s="22"/>
      <c r="AX105" s="22"/>
      <c r="AY105" s="22"/>
      <c r="AZ105" s="22"/>
      <c r="BA105" s="22"/>
      <c r="BB105" s="22"/>
      <c r="BC105" s="22"/>
      <c r="BD105" s="22"/>
      <c r="BE105" s="22"/>
      <c r="BF105" s="22"/>
      <c r="BG105" s="22"/>
      <c r="BH105" s="72"/>
      <c r="BS105" s="72"/>
      <c r="BT105" s="22"/>
      <c r="BU105" s="22"/>
      <c r="BV105" s="22"/>
      <c r="BW105" s="22"/>
      <c r="BX105" s="22"/>
      <c r="BY105" s="22"/>
      <c r="BZ105" s="22"/>
      <c r="CA105" s="22"/>
      <c r="CB105" s="22"/>
      <c r="CC105" s="22"/>
      <c r="CD105" s="22"/>
      <c r="CE105" s="22"/>
      <c r="CF105" s="22"/>
      <c r="CG105" s="22"/>
      <c r="CH105" s="22"/>
      <c r="CI105" s="22"/>
    </row>
    <row r="106" spans="2:87" ht="15" customHeight="1" x14ac:dyDescent="0.3">
      <c r="AW106" s="22"/>
      <c r="AX106" s="22"/>
      <c r="AY106" s="22"/>
      <c r="AZ106" s="22"/>
      <c r="BA106" s="22"/>
      <c r="BB106" s="22"/>
      <c r="BC106" s="22"/>
      <c r="BD106" s="22"/>
      <c r="BE106" s="22"/>
      <c r="BF106" s="22"/>
      <c r="BG106" s="22"/>
      <c r="BH106" s="72"/>
      <c r="BS106" s="72"/>
      <c r="BT106" s="22"/>
      <c r="BU106" s="22"/>
      <c r="BV106" s="22"/>
      <c r="BW106" s="22"/>
      <c r="BX106" s="22"/>
      <c r="BY106" s="22"/>
      <c r="BZ106" s="22"/>
      <c r="CA106" s="22"/>
      <c r="CB106" s="22"/>
      <c r="CC106" s="22"/>
      <c r="CD106" s="22"/>
      <c r="CE106" s="22"/>
      <c r="CF106" s="22"/>
      <c r="CG106" s="22"/>
      <c r="CH106" s="22"/>
      <c r="CI106" s="22"/>
    </row>
    <row r="107" spans="2:87" ht="15" customHeight="1" x14ac:dyDescent="0.3">
      <c r="B107" s="29" t="s">
        <v>50</v>
      </c>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1"/>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row>
    <row r="108" spans="2:87" ht="15" customHeight="1" x14ac:dyDescent="0.3">
      <c r="B108" s="32"/>
      <c r="C108" s="33"/>
      <c r="D108" s="33"/>
      <c r="E108" s="33"/>
      <c r="F108" s="33"/>
      <c r="G108" s="33"/>
      <c r="H108" s="33"/>
      <c r="I108" s="33"/>
      <c r="J108" s="33"/>
      <c r="K108" s="34" t="s">
        <v>51</v>
      </c>
      <c r="L108" s="34"/>
      <c r="M108" s="35" t="s">
        <v>121</v>
      </c>
      <c r="N108" s="34"/>
      <c r="O108" s="34"/>
      <c r="P108" s="35"/>
      <c r="Q108" s="33"/>
      <c r="R108" s="33"/>
      <c r="S108" s="33"/>
      <c r="T108" s="33"/>
      <c r="U108" s="33"/>
      <c r="V108" s="33"/>
      <c r="W108" s="33"/>
      <c r="X108" s="33"/>
      <c r="Y108" s="33"/>
      <c r="Z108" s="33"/>
      <c r="AA108" s="33"/>
      <c r="AB108" s="33"/>
      <c r="AC108" s="33"/>
      <c r="AD108" s="33"/>
      <c r="AE108" s="33"/>
      <c r="AF108" s="33"/>
      <c r="AG108" s="33"/>
      <c r="AH108" s="33"/>
      <c r="AI108" s="33"/>
      <c r="AJ108" s="36"/>
      <c r="AL108" s="73">
        <f>SUM(AL110:AL124)</f>
        <v>11</v>
      </c>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row>
    <row r="109" spans="2:87" ht="15" customHeight="1" x14ac:dyDescent="0.3">
      <c r="B109" s="32"/>
      <c r="C109" s="33"/>
      <c r="D109" s="33"/>
      <c r="E109" s="33"/>
      <c r="F109" s="33"/>
      <c r="G109" s="33"/>
      <c r="H109" s="33"/>
      <c r="I109" s="33"/>
      <c r="J109" s="33"/>
      <c r="K109" s="37" t="s">
        <v>284</v>
      </c>
      <c r="L109" s="37"/>
      <c r="M109" s="33" t="str">
        <f>IF(ISBLANK(AC6),Tables!J22,"")</f>
        <v>Parcel No. has not been provided</v>
      </c>
      <c r="N109" s="34"/>
      <c r="O109" s="34"/>
      <c r="P109" s="35"/>
      <c r="Q109" s="33"/>
      <c r="R109" s="33"/>
      <c r="S109" s="33"/>
      <c r="T109" s="33"/>
      <c r="U109" s="33"/>
      <c r="V109" s="33"/>
      <c r="W109" s="33"/>
      <c r="X109" s="33"/>
      <c r="Y109" s="33"/>
      <c r="Z109" s="33"/>
      <c r="AA109" s="33"/>
      <c r="AB109" s="33"/>
      <c r="AC109" s="33"/>
      <c r="AD109" s="33"/>
      <c r="AE109" s="33"/>
      <c r="AF109" s="33"/>
      <c r="AG109" s="33"/>
      <c r="AH109" s="33"/>
      <c r="AI109" s="33"/>
      <c r="AJ109" s="36"/>
      <c r="AL109" s="73">
        <f t="shared" ref="AL109:AL116" si="5">IF(M109="",0,1)</f>
        <v>1</v>
      </c>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row>
    <row r="110" spans="2:87" ht="15" customHeight="1" x14ac:dyDescent="0.3">
      <c r="B110" s="32"/>
      <c r="C110" s="33"/>
      <c r="D110" s="33"/>
      <c r="E110" s="33"/>
      <c r="F110" s="33"/>
      <c r="G110" s="33"/>
      <c r="H110" s="33"/>
      <c r="I110" s="33"/>
      <c r="J110" s="33"/>
      <c r="K110" s="37" t="s">
        <v>417</v>
      </c>
      <c r="L110" s="37"/>
      <c r="M110" s="33" t="str">
        <f>IF(AL31&lt;11,Tables!J3,IF(AL31=11,"",Tables!J3))</f>
        <v>Storm Sewer Discharges not completed</v>
      </c>
      <c r="N110" s="37"/>
      <c r="O110" s="37"/>
      <c r="P110" s="33"/>
      <c r="Q110" s="33"/>
      <c r="R110" s="33"/>
      <c r="S110" s="33"/>
      <c r="T110" s="33"/>
      <c r="U110" s="33"/>
      <c r="V110" s="33"/>
      <c r="W110" s="33"/>
      <c r="X110" s="33"/>
      <c r="Y110" s="33"/>
      <c r="Z110" s="33"/>
      <c r="AA110" s="33"/>
      <c r="AB110" s="33"/>
      <c r="AC110" s="33"/>
      <c r="AD110" s="33"/>
      <c r="AE110" s="33"/>
      <c r="AF110" s="33"/>
      <c r="AG110" s="33"/>
      <c r="AH110" s="33"/>
      <c r="AI110" s="33"/>
      <c r="AJ110" s="36"/>
      <c r="AL110" s="73">
        <f t="shared" si="5"/>
        <v>1</v>
      </c>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row>
    <row r="111" spans="2:87" ht="15" customHeight="1" x14ac:dyDescent="0.3">
      <c r="B111" s="32"/>
      <c r="C111" s="33"/>
      <c r="D111" s="33"/>
      <c r="E111" s="33"/>
      <c r="F111" s="33"/>
      <c r="G111" s="33"/>
      <c r="H111" s="33"/>
      <c r="I111" s="33"/>
      <c r="J111" s="33"/>
      <c r="K111" s="37" t="s">
        <v>156</v>
      </c>
      <c r="L111" s="37"/>
      <c r="M111" s="33" t="str">
        <f>IF(AND(ISBLANK(Q48),ISBLANK(T48)),Tables!J11,IF(AN48=4,Tables!J11,""))</f>
        <v>Hydrodynamic Separator / Snout is not located on private property</v>
      </c>
      <c r="N111" s="37"/>
      <c r="O111" s="37"/>
      <c r="P111" s="33"/>
      <c r="Q111" s="33"/>
      <c r="R111" s="33"/>
      <c r="S111" s="33"/>
      <c r="T111" s="33"/>
      <c r="U111" s="33"/>
      <c r="V111" s="33"/>
      <c r="W111" s="33"/>
      <c r="X111" s="33"/>
      <c r="Y111" s="33"/>
      <c r="Z111" s="33"/>
      <c r="AA111" s="33"/>
      <c r="AB111" s="33"/>
      <c r="AC111" s="33"/>
      <c r="AD111" s="33"/>
      <c r="AE111" s="33"/>
      <c r="AF111" s="33"/>
      <c r="AG111" s="33"/>
      <c r="AH111" s="33"/>
      <c r="AI111" s="33"/>
      <c r="AJ111" s="36"/>
      <c r="AL111" s="73">
        <f t="shared" si="5"/>
        <v>1</v>
      </c>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row>
    <row r="112" spans="2:87" ht="15" customHeight="1" x14ac:dyDescent="0.3">
      <c r="B112" s="32"/>
      <c r="C112" s="33"/>
      <c r="D112" s="33"/>
      <c r="E112" s="33"/>
      <c r="F112" s="33"/>
      <c r="G112" s="33"/>
      <c r="H112" s="33"/>
      <c r="I112" s="33"/>
      <c r="J112" s="33"/>
      <c r="K112" s="37" t="s">
        <v>157</v>
      </c>
      <c r="L112" s="37"/>
      <c r="M112" s="33" t="str">
        <f>IF(AND(ISBLANK(Q50),ISBLANK(T50)),Tables!J12,IF(AN50=4,Tables!J12,""))</f>
        <v>Hydrodynamic Separator / Snout is not accessable for maintenance</v>
      </c>
      <c r="N112" s="37"/>
      <c r="O112" s="37"/>
      <c r="P112" s="33"/>
      <c r="Q112" s="33"/>
      <c r="R112" s="33"/>
      <c r="S112" s="33"/>
      <c r="T112" s="33"/>
      <c r="U112" s="33"/>
      <c r="V112" s="33"/>
      <c r="W112" s="33"/>
      <c r="X112" s="33"/>
      <c r="Y112" s="33"/>
      <c r="Z112" s="33"/>
      <c r="AA112" s="33"/>
      <c r="AB112" s="33"/>
      <c r="AC112" s="33"/>
      <c r="AD112" s="33"/>
      <c r="AE112" s="33"/>
      <c r="AF112" s="33"/>
      <c r="AG112" s="33"/>
      <c r="AH112" s="33"/>
      <c r="AI112" s="33"/>
      <c r="AJ112" s="36"/>
      <c r="AL112" s="73">
        <f t="shared" si="5"/>
        <v>1</v>
      </c>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row>
    <row r="113" spans="2:87" ht="15" customHeight="1" x14ac:dyDescent="0.3">
      <c r="B113" s="32"/>
      <c r="C113" s="33"/>
      <c r="D113" s="33"/>
      <c r="E113" s="33"/>
      <c r="F113" s="33"/>
      <c r="G113" s="33"/>
      <c r="H113" s="33"/>
      <c r="I113" s="33"/>
      <c r="J113" s="33"/>
      <c r="K113" s="90" t="s">
        <v>203</v>
      </c>
      <c r="L113" s="37"/>
      <c r="M113" s="33" t="str">
        <f>IF(AL73&lt;4,Tables!J14,"")</f>
        <v>Manufacturer's data is incomplete</v>
      </c>
      <c r="N113" s="37"/>
      <c r="O113" s="37"/>
      <c r="P113" s="33"/>
      <c r="Q113" s="33"/>
      <c r="R113" s="33"/>
      <c r="S113" s="33"/>
      <c r="T113" s="33"/>
      <c r="U113" s="33"/>
      <c r="V113" s="33"/>
      <c r="W113" s="33"/>
      <c r="X113" s="33"/>
      <c r="Y113" s="33"/>
      <c r="Z113" s="33"/>
      <c r="AA113" s="33"/>
      <c r="AB113" s="33"/>
      <c r="AC113" s="33"/>
      <c r="AD113" s="33"/>
      <c r="AE113" s="33"/>
      <c r="AF113" s="33"/>
      <c r="AG113" s="33"/>
      <c r="AH113" s="33"/>
      <c r="AI113" s="33"/>
      <c r="AJ113" s="36"/>
      <c r="AL113" s="73">
        <f t="shared" si="5"/>
        <v>1</v>
      </c>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row>
    <row r="114" spans="2:87" ht="15" customHeight="1" x14ac:dyDescent="0.3">
      <c r="B114" s="32"/>
      <c r="C114" s="33"/>
      <c r="D114" s="33"/>
      <c r="E114" s="33"/>
      <c r="F114" s="33"/>
      <c r="G114" s="33"/>
      <c r="H114" s="33"/>
      <c r="I114" s="33"/>
      <c r="J114" s="33"/>
      <c r="K114" s="37" t="s">
        <v>425</v>
      </c>
      <c r="L114" s="37"/>
      <c r="M114" s="33" t="str">
        <f>IF(AL63=0,Tables!J15,"")</f>
        <v>Treatment / Design Flow Rate is not provided</v>
      </c>
      <c r="N114" s="37"/>
      <c r="O114" s="37"/>
      <c r="P114" s="33"/>
      <c r="Q114" s="33"/>
      <c r="R114" s="33"/>
      <c r="S114" s="33"/>
      <c r="T114" s="33"/>
      <c r="U114" s="33"/>
      <c r="V114" s="33"/>
      <c r="W114" s="33"/>
      <c r="X114" s="33"/>
      <c r="Y114" s="33"/>
      <c r="Z114" s="33"/>
      <c r="AA114" s="33"/>
      <c r="AB114" s="33"/>
      <c r="AC114" s="33"/>
      <c r="AD114" s="33"/>
      <c r="AE114" s="33"/>
      <c r="AF114" s="33"/>
      <c r="AG114" s="33"/>
      <c r="AH114" s="33"/>
      <c r="AI114" s="33"/>
      <c r="AJ114" s="36"/>
      <c r="AL114" s="73">
        <f t="shared" si="5"/>
        <v>1</v>
      </c>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row>
    <row r="115" spans="2:87" ht="15" customHeight="1" x14ac:dyDescent="0.3">
      <c r="B115" s="32"/>
      <c r="C115" s="33"/>
      <c r="D115" s="33"/>
      <c r="E115" s="33"/>
      <c r="F115" s="33"/>
      <c r="G115" s="33"/>
      <c r="H115" s="33"/>
      <c r="I115" s="33"/>
      <c r="J115" s="33"/>
      <c r="K115" s="37" t="s">
        <v>426</v>
      </c>
      <c r="L115" s="37"/>
      <c r="M115" s="33" t="str">
        <f>IF(AL65=0,Tables!J16,"")</f>
        <v>Maximum Sediment Depth is not provided</v>
      </c>
      <c r="N115" s="37"/>
      <c r="O115" s="37"/>
      <c r="P115" s="33"/>
      <c r="Q115" s="33"/>
      <c r="R115" s="33"/>
      <c r="S115" s="33"/>
      <c r="T115" s="33"/>
      <c r="U115" s="33"/>
      <c r="V115" s="33"/>
      <c r="W115" s="33"/>
      <c r="X115" s="33"/>
      <c r="Y115" s="33"/>
      <c r="Z115" s="33"/>
      <c r="AA115" s="33"/>
      <c r="AB115" s="33"/>
      <c r="AC115" s="33"/>
      <c r="AD115" s="33"/>
      <c r="AE115" s="33"/>
      <c r="AF115" s="33"/>
      <c r="AG115" s="33"/>
      <c r="AH115" s="33"/>
      <c r="AI115" s="33"/>
      <c r="AJ115" s="36"/>
      <c r="AL115" s="73">
        <f t="shared" si="5"/>
        <v>1</v>
      </c>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row>
    <row r="116" spans="2:87" ht="15" customHeight="1" x14ac:dyDescent="0.3">
      <c r="B116" s="32"/>
      <c r="C116" s="33"/>
      <c r="D116" s="33"/>
      <c r="E116" s="33"/>
      <c r="F116" s="33"/>
      <c r="G116" s="33"/>
      <c r="H116" s="33"/>
      <c r="I116" s="33"/>
      <c r="J116" s="33"/>
      <c r="K116" s="37"/>
      <c r="L116" s="37"/>
      <c r="M116" s="33" t="str">
        <f>IF(AQ71=0,Tables!$J$24,IF(AQ71&lt;0,Tables!$J$24,""))</f>
        <v/>
      </c>
      <c r="N116" s="37"/>
      <c r="O116" s="37"/>
      <c r="P116" s="33"/>
      <c r="Q116" s="33"/>
      <c r="R116" s="33"/>
      <c r="S116" s="33"/>
      <c r="T116" s="33"/>
      <c r="U116" s="33"/>
      <c r="V116" s="33"/>
      <c r="W116" s="33"/>
      <c r="X116" s="33"/>
      <c r="Y116" s="33"/>
      <c r="Z116" s="33"/>
      <c r="AA116" s="33"/>
      <c r="AB116" s="33"/>
      <c r="AC116" s="33"/>
      <c r="AD116" s="33"/>
      <c r="AE116" s="33"/>
      <c r="AF116" s="33"/>
      <c r="AG116" s="33"/>
      <c r="AH116" s="33"/>
      <c r="AI116" s="33"/>
      <c r="AJ116" s="36"/>
      <c r="AL116" s="73">
        <f t="shared" si="5"/>
        <v>0</v>
      </c>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row>
    <row r="117" spans="2:87" ht="15" customHeight="1" x14ac:dyDescent="0.3">
      <c r="B117" s="32"/>
      <c r="C117" s="33"/>
      <c r="D117" s="33"/>
      <c r="E117" s="33"/>
      <c r="F117" s="33"/>
      <c r="G117" s="33"/>
      <c r="H117" s="33"/>
      <c r="I117" s="33"/>
      <c r="J117" s="33"/>
      <c r="K117" s="37" t="s">
        <v>428</v>
      </c>
      <c r="L117" s="37"/>
      <c r="M117" s="33" t="str">
        <f>IF(AL67=0,Tables!J23,"")</f>
        <v>Maximum Floatable / Oil Depth is not provided</v>
      </c>
      <c r="N117" s="37"/>
      <c r="O117" s="37"/>
      <c r="P117" s="33"/>
      <c r="Q117" s="33"/>
      <c r="R117" s="33"/>
      <c r="S117" s="33"/>
      <c r="T117" s="33"/>
      <c r="U117" s="33"/>
      <c r="V117" s="33"/>
      <c r="W117" s="33"/>
      <c r="X117" s="33"/>
      <c r="Y117" s="33"/>
      <c r="Z117" s="33"/>
      <c r="AA117" s="33"/>
      <c r="AB117" s="33"/>
      <c r="AC117" s="33"/>
      <c r="AD117" s="33"/>
      <c r="AE117" s="33"/>
      <c r="AF117" s="33"/>
      <c r="AG117" s="33"/>
      <c r="AH117" s="33"/>
      <c r="AI117" s="33"/>
      <c r="AJ117" s="36"/>
      <c r="AL117" s="73"/>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row>
    <row r="118" spans="2:87" ht="15" customHeight="1" x14ac:dyDescent="0.3">
      <c r="B118" s="32"/>
      <c r="C118" s="33"/>
      <c r="D118" s="33"/>
      <c r="E118" s="33"/>
      <c r="F118" s="33"/>
      <c r="G118" s="33"/>
      <c r="H118" s="33"/>
      <c r="I118" s="33"/>
      <c r="J118" s="33"/>
      <c r="K118" s="90" t="s">
        <v>249</v>
      </c>
      <c r="L118" s="37"/>
      <c r="M118" s="33"/>
      <c r="N118" s="37"/>
      <c r="O118" s="37"/>
      <c r="P118" s="33"/>
      <c r="Q118" s="33"/>
      <c r="R118" s="33"/>
      <c r="S118" s="33"/>
      <c r="T118" s="33"/>
      <c r="U118" s="33"/>
      <c r="V118" s="33"/>
      <c r="W118" s="33"/>
      <c r="X118" s="33"/>
      <c r="Y118" s="33"/>
      <c r="Z118" s="33"/>
      <c r="AA118" s="33"/>
      <c r="AB118" s="33"/>
      <c r="AC118" s="33"/>
      <c r="AD118" s="33"/>
      <c r="AE118" s="33"/>
      <c r="AF118" s="33"/>
      <c r="AG118" s="33"/>
      <c r="AH118" s="33"/>
      <c r="AI118" s="33"/>
      <c r="AJ118" s="36"/>
      <c r="AL118" s="73"/>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row>
    <row r="119" spans="2:87" ht="15" customHeight="1" x14ac:dyDescent="0.3">
      <c r="B119" s="32"/>
      <c r="C119" s="33"/>
      <c r="D119" s="33"/>
      <c r="E119" s="33"/>
      <c r="F119" s="33"/>
      <c r="G119" s="33"/>
      <c r="H119" s="33"/>
      <c r="I119" s="33"/>
      <c r="J119" s="33"/>
      <c r="K119" s="37" t="s">
        <v>248</v>
      </c>
      <c r="L119" s="37"/>
      <c r="M119" s="33" t="str">
        <f>IF(AP36=2,Tables!J17,"")</f>
        <v>Rim EL. is not provided</v>
      </c>
      <c r="N119" s="37"/>
      <c r="O119" s="37"/>
      <c r="P119" s="33"/>
      <c r="Q119" s="33"/>
      <c r="R119" s="33"/>
      <c r="S119" s="33"/>
      <c r="T119" s="33"/>
      <c r="U119" s="33"/>
      <c r="V119" s="33"/>
      <c r="W119" s="33"/>
      <c r="X119" s="33"/>
      <c r="Y119" s="33"/>
      <c r="Z119" s="33"/>
      <c r="AA119" s="33"/>
      <c r="AB119" s="33"/>
      <c r="AC119" s="33"/>
      <c r="AD119" s="33"/>
      <c r="AE119" s="33"/>
      <c r="AF119" s="33"/>
      <c r="AG119" s="33"/>
      <c r="AH119" s="33"/>
      <c r="AI119" s="33"/>
      <c r="AJ119" s="36"/>
      <c r="AL119" s="73">
        <f>IF(M119="",0,1)</f>
        <v>1</v>
      </c>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row>
    <row r="120" spans="2:87" ht="15" customHeight="1" x14ac:dyDescent="0.3">
      <c r="B120" s="32"/>
      <c r="C120" s="33"/>
      <c r="D120" s="33"/>
      <c r="E120" s="33"/>
      <c r="F120" s="33"/>
      <c r="G120" s="33"/>
      <c r="H120" s="33"/>
      <c r="I120" s="33"/>
      <c r="J120" s="33"/>
      <c r="K120" s="37" t="s">
        <v>261</v>
      </c>
      <c r="L120" s="37"/>
      <c r="M120" s="33" t="str">
        <f>IF(AO36=2,Tables!J18,"")</f>
        <v>Sump EL. is not provided</v>
      </c>
      <c r="N120" s="37"/>
      <c r="O120" s="37"/>
      <c r="P120" s="33"/>
      <c r="Q120" s="33"/>
      <c r="R120" s="33"/>
      <c r="S120" s="33"/>
      <c r="T120" s="33"/>
      <c r="U120" s="33"/>
      <c r="V120" s="33"/>
      <c r="W120" s="33"/>
      <c r="X120" s="33"/>
      <c r="Y120" s="33"/>
      <c r="Z120" s="33"/>
      <c r="AA120" s="33"/>
      <c r="AB120" s="33"/>
      <c r="AC120" s="33"/>
      <c r="AD120" s="33"/>
      <c r="AE120" s="33"/>
      <c r="AF120" s="33"/>
      <c r="AG120" s="33"/>
      <c r="AH120" s="33"/>
      <c r="AI120" s="33"/>
      <c r="AJ120" s="36"/>
      <c r="AL120" s="73">
        <f>IF(M120="",0,1)</f>
        <v>1</v>
      </c>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row>
    <row r="121" spans="2:87" ht="15" customHeight="1" x14ac:dyDescent="0.3">
      <c r="B121" s="32"/>
      <c r="C121" s="33"/>
      <c r="D121" s="33"/>
      <c r="E121" s="33"/>
      <c r="F121" s="33"/>
      <c r="G121" s="33"/>
      <c r="H121" s="33"/>
      <c r="I121" s="33"/>
      <c r="J121" s="33"/>
      <c r="K121" s="37" t="s">
        <v>384</v>
      </c>
      <c r="L121" s="37"/>
      <c r="M121" s="33" t="str">
        <f>IF(AP39=2,Tables!J19,"")</f>
        <v>Outlete Pipe Invert EL. is not provided</v>
      </c>
      <c r="N121" s="37"/>
      <c r="O121" s="37"/>
      <c r="P121" s="33"/>
      <c r="Q121" s="33"/>
      <c r="R121" s="33"/>
      <c r="S121" s="33"/>
      <c r="T121" s="33"/>
      <c r="U121" s="33"/>
      <c r="V121" s="33"/>
      <c r="W121" s="33"/>
      <c r="X121" s="33"/>
      <c r="Y121" s="33"/>
      <c r="Z121" s="33"/>
      <c r="AA121" s="33"/>
      <c r="AB121" s="33"/>
      <c r="AC121" s="33"/>
      <c r="AD121" s="33"/>
      <c r="AE121" s="33"/>
      <c r="AF121" s="33"/>
      <c r="AG121" s="33"/>
      <c r="AH121" s="33"/>
      <c r="AI121" s="33"/>
      <c r="AJ121" s="36"/>
      <c r="AL121" s="73">
        <f>IF(M121="",0,1)</f>
        <v>1</v>
      </c>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row>
    <row r="122" spans="2:87" ht="15" customHeight="1" x14ac:dyDescent="0.3">
      <c r="B122" s="32"/>
      <c r="C122" s="33"/>
      <c r="D122" s="33"/>
      <c r="E122" s="33"/>
      <c r="F122" s="33"/>
      <c r="G122" s="33"/>
      <c r="H122" s="33"/>
      <c r="I122" s="33"/>
      <c r="J122" s="33"/>
      <c r="K122" s="37" t="s">
        <v>368</v>
      </c>
      <c r="L122" s="37"/>
      <c r="M122" s="33" t="str">
        <f>IF(AN36=0,Tables!J20,"")</f>
        <v>Diameter or width x length is not provided</v>
      </c>
      <c r="N122" s="37"/>
      <c r="O122" s="37"/>
      <c r="P122" s="33"/>
      <c r="Q122" s="33"/>
      <c r="R122" s="33"/>
      <c r="S122" s="33"/>
      <c r="T122" s="33"/>
      <c r="U122" s="33"/>
      <c r="V122" s="33"/>
      <c r="W122" s="33"/>
      <c r="X122" s="33"/>
      <c r="Y122" s="33"/>
      <c r="Z122" s="33"/>
      <c r="AA122" s="33"/>
      <c r="AB122" s="33"/>
      <c r="AC122" s="33"/>
      <c r="AD122" s="33"/>
      <c r="AE122" s="33"/>
      <c r="AF122" s="33"/>
      <c r="AG122" s="33"/>
      <c r="AH122" s="33"/>
      <c r="AI122" s="33"/>
      <c r="AJ122" s="36"/>
      <c r="AL122" s="73">
        <f>IF(M122="",0,1)</f>
        <v>1</v>
      </c>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row>
    <row r="123" spans="2:87" ht="15" customHeight="1" x14ac:dyDescent="0.3">
      <c r="B123" s="32"/>
      <c r="C123" s="33"/>
      <c r="D123" s="33"/>
      <c r="E123" s="33"/>
      <c r="F123" s="33"/>
      <c r="G123" s="33"/>
      <c r="H123" s="33"/>
      <c r="I123" s="33"/>
      <c r="J123" s="33"/>
      <c r="K123" s="37" t="s">
        <v>438</v>
      </c>
      <c r="L123" s="37"/>
      <c r="M123" s="33" t="str">
        <f>IF(AN45&lt;2,Tables!J8,"")</f>
        <v>Latitude and/or Longitude not provided</v>
      </c>
      <c r="N123" s="37"/>
      <c r="O123" s="37"/>
      <c r="P123" s="33"/>
      <c r="Q123" s="33"/>
      <c r="R123" s="33"/>
      <c r="S123" s="33"/>
      <c r="T123" s="33"/>
      <c r="U123" s="33"/>
      <c r="V123" s="33"/>
      <c r="W123" s="33"/>
      <c r="X123" s="33"/>
      <c r="Y123" s="33"/>
      <c r="Z123" s="33"/>
      <c r="AA123" s="33"/>
      <c r="AB123" s="33"/>
      <c r="AC123" s="33"/>
      <c r="AD123" s="33"/>
      <c r="AE123" s="33"/>
      <c r="AF123" s="33"/>
      <c r="AG123" s="33"/>
      <c r="AH123" s="33"/>
      <c r="AI123" s="33"/>
      <c r="AJ123" s="36"/>
      <c r="AL123" s="73"/>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row>
    <row r="124" spans="2:87" ht="15" customHeight="1" x14ac:dyDescent="0.3">
      <c r="B124" s="38"/>
      <c r="C124" s="39"/>
      <c r="D124" s="39"/>
      <c r="E124" s="39"/>
      <c r="F124" s="39"/>
      <c r="G124" s="39"/>
      <c r="H124" s="39"/>
      <c r="I124" s="39"/>
      <c r="J124" s="39"/>
      <c r="K124" s="39"/>
      <c r="L124" s="39"/>
      <c r="M124" s="39" t="str">
        <f>IF(AND(AP45=1,AQ45=1),Tables!J21,IF(OR(AP45=3,AQ45=3),Tables!J21,""))</f>
        <v>Latitude and/or Longitude has been entered as text.  Change to a number.</v>
      </c>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40"/>
      <c r="AL124" s="73">
        <f>IF(M123="",0,1)</f>
        <v>1</v>
      </c>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row>
    <row r="125" spans="2:87" ht="15" customHeight="1" x14ac:dyDescent="0.3">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row>
    <row r="126" spans="2:87" ht="15" customHeight="1" x14ac:dyDescent="0.3">
      <c r="AW126" s="22"/>
      <c r="CH126" s="22"/>
      <c r="CI126" s="22"/>
    </row>
    <row r="127" spans="2:87" ht="15" customHeight="1" x14ac:dyDescent="0.3">
      <c r="AV127" s="20"/>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68"/>
      <c r="BU127" s="68"/>
      <c r="BV127" s="68"/>
      <c r="BW127" s="68"/>
      <c r="BX127" s="68"/>
      <c r="BY127" s="68"/>
      <c r="BZ127" s="68"/>
      <c r="CA127" s="68"/>
      <c r="CB127" s="68"/>
      <c r="CC127" s="68"/>
      <c r="CD127" s="68"/>
      <c r="CE127" s="68"/>
      <c r="CF127" s="68"/>
      <c r="CG127" s="68"/>
      <c r="CH127" s="22"/>
      <c r="CI127" s="22"/>
    </row>
    <row r="128" spans="2:87" ht="15" customHeight="1" x14ac:dyDescent="0.3">
      <c r="AV128" s="20"/>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68"/>
      <c r="BU128" s="68"/>
      <c r="BV128" s="68"/>
      <c r="BW128" s="68"/>
      <c r="BX128" s="68"/>
      <c r="BY128" s="68"/>
      <c r="BZ128" s="68"/>
      <c r="CA128" s="68"/>
      <c r="CB128" s="68"/>
      <c r="CC128" s="68"/>
      <c r="CD128" s="68"/>
      <c r="CE128" s="68"/>
      <c r="CF128" s="68"/>
      <c r="CG128" s="68"/>
      <c r="CH128" s="22"/>
      <c r="CI128" s="22"/>
    </row>
    <row r="129" spans="48:87" ht="15" customHeight="1" x14ac:dyDescent="0.3">
      <c r="AV129" s="20"/>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68"/>
      <c r="BU129" s="68"/>
      <c r="BV129" s="68"/>
      <c r="BW129" s="68"/>
      <c r="BX129" s="68"/>
      <c r="BY129" s="68"/>
      <c r="BZ129" s="68"/>
      <c r="CA129" s="68"/>
      <c r="CB129" s="68"/>
      <c r="CC129" s="68"/>
      <c r="CD129" s="68"/>
      <c r="CE129" s="68"/>
      <c r="CF129" s="68"/>
      <c r="CG129" s="68"/>
      <c r="CH129" s="22"/>
      <c r="CI129" s="22"/>
    </row>
    <row r="130" spans="48:87" ht="15" customHeight="1" x14ac:dyDescent="0.3">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CH130" s="22"/>
      <c r="CI130" s="22"/>
    </row>
    <row r="131" spans="48:87" ht="15" customHeight="1" x14ac:dyDescent="0.3">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CH131" s="22"/>
      <c r="CI131" s="22"/>
    </row>
    <row r="132" spans="48:87" ht="15" customHeight="1" x14ac:dyDescent="0.3">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CH132" s="22"/>
      <c r="CI132" s="22"/>
    </row>
    <row r="133" spans="48:87" ht="15" customHeight="1" x14ac:dyDescent="0.3">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CH133" s="22"/>
      <c r="CI133" s="22"/>
    </row>
    <row r="134" spans="48:87" ht="15" customHeight="1" x14ac:dyDescent="0.3">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CH134" s="22"/>
      <c r="CI134" s="22"/>
    </row>
    <row r="135" spans="48:87" ht="15" customHeight="1" x14ac:dyDescent="0.3">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CH135" s="22"/>
      <c r="CI135" s="22"/>
    </row>
    <row r="136" spans="48:87" ht="15" customHeight="1" x14ac:dyDescent="0.3">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CH136" s="22"/>
      <c r="CI136" s="22"/>
    </row>
    <row r="137" spans="48:87" ht="15" customHeight="1" x14ac:dyDescent="0.3">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CH137" s="22"/>
      <c r="CI137" s="22"/>
    </row>
    <row r="138" spans="48:87" ht="15" customHeight="1" x14ac:dyDescent="0.3">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CH138" s="22"/>
      <c r="CI138" s="22"/>
    </row>
    <row r="139" spans="48:87" ht="15" customHeight="1" x14ac:dyDescent="0.3">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CH139" s="22"/>
      <c r="CI139" s="22"/>
    </row>
    <row r="140" spans="48:87" ht="15" customHeight="1" x14ac:dyDescent="0.3">
      <c r="AV140" s="20"/>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68"/>
      <c r="BU140" s="68"/>
      <c r="BV140" s="68"/>
      <c r="BW140" s="68"/>
      <c r="BX140" s="68"/>
      <c r="BY140" s="68"/>
      <c r="BZ140" s="68"/>
      <c r="CA140" s="68"/>
      <c r="CB140" s="68"/>
      <c r="CC140" s="68"/>
      <c r="CD140" s="68"/>
      <c r="CE140" s="68"/>
      <c r="CF140" s="68"/>
      <c r="CG140" s="68"/>
      <c r="CH140" s="22"/>
      <c r="CI140" s="22"/>
    </row>
    <row r="141" spans="48:87" ht="15" customHeight="1" x14ac:dyDescent="0.3">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68"/>
      <c r="BU141" s="68"/>
      <c r="BV141" s="68"/>
      <c r="BW141" s="68"/>
      <c r="BX141" s="68"/>
      <c r="BY141" s="68"/>
      <c r="BZ141" s="68"/>
      <c r="CA141" s="68"/>
      <c r="CB141" s="68"/>
      <c r="CC141" s="68"/>
      <c r="CD141" s="68"/>
      <c r="CE141" s="68"/>
      <c r="CF141" s="68"/>
      <c r="CG141" s="68"/>
      <c r="CH141" s="22"/>
      <c r="CI141" s="22"/>
    </row>
    <row r="142" spans="48:87" ht="15" customHeight="1" x14ac:dyDescent="0.3">
      <c r="AV142" s="7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72"/>
      <c r="BU142" s="72"/>
      <c r="BV142" s="72"/>
      <c r="BW142" s="72"/>
      <c r="BX142" s="72"/>
      <c r="BY142" s="17"/>
      <c r="BZ142" s="17"/>
      <c r="CA142" s="17"/>
      <c r="CB142" s="17"/>
      <c r="CC142" s="17"/>
      <c r="CD142" s="17"/>
      <c r="CE142" s="17"/>
      <c r="CF142" s="17"/>
      <c r="CG142" s="17"/>
      <c r="CH142" s="22"/>
      <c r="CI142" s="22"/>
    </row>
    <row r="143" spans="48:87" ht="15" customHeight="1" x14ac:dyDescent="0.3">
      <c r="AV143" s="7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72"/>
      <c r="BU143" s="72"/>
      <c r="BV143" s="72"/>
      <c r="BW143" s="72"/>
      <c r="BX143" s="72"/>
      <c r="BY143" s="17"/>
      <c r="BZ143" s="17"/>
      <c r="CA143" s="17"/>
      <c r="CB143" s="17"/>
      <c r="CC143" s="17"/>
      <c r="CD143" s="17"/>
      <c r="CE143" s="17"/>
      <c r="CF143" s="17"/>
      <c r="CG143" s="17"/>
      <c r="CH143" s="22"/>
      <c r="CI143" s="22"/>
    </row>
    <row r="144" spans="48:87" ht="15" customHeight="1" x14ac:dyDescent="0.3">
      <c r="AV144" s="72"/>
      <c r="AW144" s="22"/>
      <c r="AX144" s="22"/>
      <c r="BV144" s="72"/>
      <c r="BW144" s="72"/>
      <c r="BX144" s="72"/>
      <c r="BY144" s="17"/>
      <c r="BZ144" s="17"/>
      <c r="CA144" s="17"/>
      <c r="CB144" s="17"/>
      <c r="CC144" s="17"/>
      <c r="CD144" s="17"/>
      <c r="CE144" s="17"/>
      <c r="CF144" s="17"/>
      <c r="CG144" s="17"/>
      <c r="CH144" s="22"/>
      <c r="CI144" s="22"/>
    </row>
    <row r="145" spans="2:87" ht="15" customHeight="1" x14ac:dyDescent="0.3">
      <c r="AV145" s="72"/>
      <c r="AW145" s="22"/>
      <c r="AX145" s="22"/>
      <c r="BV145" s="72"/>
      <c r="BW145" s="72"/>
      <c r="BX145" s="72"/>
      <c r="BY145" s="17"/>
      <c r="BZ145" s="17"/>
      <c r="CA145" s="17"/>
      <c r="CB145" s="17"/>
      <c r="CC145" s="17"/>
      <c r="CD145" s="17"/>
      <c r="CE145" s="17"/>
      <c r="CF145" s="17"/>
      <c r="CG145" s="17"/>
      <c r="CH145" s="22"/>
      <c r="CI145" s="22"/>
    </row>
    <row r="146" spans="2:87" ht="15" customHeight="1" x14ac:dyDescent="0.3">
      <c r="AV146" s="72"/>
      <c r="AW146" s="7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row>
    <row r="147" spans="2:87" ht="15" customHeight="1" x14ac:dyDescent="0.3">
      <c r="AV147" s="72"/>
      <c r="AW147" s="7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row>
    <row r="148" spans="2:87" ht="15" customHeight="1" x14ac:dyDescent="0.3">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row>
    <row r="149" spans="2:87" ht="15" customHeight="1" x14ac:dyDescent="0.3">
      <c r="B149" s="170">
        <f>Tables!$F$13</f>
        <v>46266</v>
      </c>
      <c r="C149" s="170"/>
      <c r="D149" s="170"/>
      <c r="E149" s="170"/>
      <c r="F149" s="170"/>
      <c r="G149" s="170"/>
      <c r="H149" s="170"/>
      <c r="R149" s="171" t="s">
        <v>152</v>
      </c>
      <c r="S149" s="171"/>
      <c r="T149" s="171"/>
      <c r="U149" s="171"/>
    </row>
    <row r="150" spans="2:87" ht="15" customHeight="1" x14ac:dyDescent="0.3"/>
    <row r="151" spans="2:87" ht="15" customHeight="1" x14ac:dyDescent="0.3"/>
    <row r="152" spans="2:87" ht="15" customHeight="1" x14ac:dyDescent="0.3"/>
    <row r="153" spans="2:87" ht="15" customHeight="1" x14ac:dyDescent="0.3"/>
    <row r="154" spans="2:87" ht="15" customHeight="1" x14ac:dyDescent="0.3"/>
    <row r="155" spans="2:87" ht="15" customHeight="1" x14ac:dyDescent="0.3"/>
    <row r="156" spans="2:87" ht="15" customHeight="1" x14ac:dyDescent="0.3"/>
    <row r="157" spans="2:87" ht="15" customHeight="1" x14ac:dyDescent="0.3"/>
    <row r="158" spans="2:87" ht="15" customHeight="1" x14ac:dyDescent="0.3"/>
    <row r="159" spans="2:87" ht="15" customHeight="1" x14ac:dyDescent="0.3"/>
  </sheetData>
  <sheetProtection algorithmName="SHA-512" hashValue="HDg62oEy3/JTgv7y2/gMofBlvXfLuc3Nng8WwMMUGCIsR3TNQIMawbJTBxtnANE6iq3aXv9LUAI7N+BpYUCVWw==" saltValue="3VN/v0niRS1phEm8YjlzgQ==" spinCount="100000" sheet="1" objects="1" scenarios="1" selectLockedCells="1"/>
  <mergeCells count="160">
    <mergeCell ref="O1:AJ4"/>
    <mergeCell ref="BJ1:CD4"/>
    <mergeCell ref="AG39:AI39"/>
    <mergeCell ref="AE105:AJ105"/>
    <mergeCell ref="F90:Z90"/>
    <mergeCell ref="B149:H149"/>
    <mergeCell ref="R149:U149"/>
    <mergeCell ref="F94:Z94"/>
    <mergeCell ref="F95:J95"/>
    <mergeCell ref="AD97:AH97"/>
    <mergeCell ref="B103:H103"/>
    <mergeCell ref="R103:U103"/>
    <mergeCell ref="D104:Y104"/>
    <mergeCell ref="AE104:AJ104"/>
    <mergeCell ref="F92:Z92"/>
    <mergeCell ref="D36:E42"/>
    <mergeCell ref="Z52:AI52"/>
    <mergeCell ref="X38:Z38"/>
    <mergeCell ref="AB38:AE38"/>
    <mergeCell ref="AG38:AJ38"/>
    <mergeCell ref="X39:Z39"/>
    <mergeCell ref="F93:L93"/>
    <mergeCell ref="P93:S93"/>
    <mergeCell ref="X93:Z93"/>
    <mergeCell ref="BM72:BN72"/>
    <mergeCell ref="X36:Z36"/>
    <mergeCell ref="AF36:AH36"/>
    <mergeCell ref="BM77:BN77"/>
    <mergeCell ref="BP77:BQ77"/>
    <mergeCell ref="BM74:BN74"/>
    <mergeCell ref="BP74:BQ74"/>
    <mergeCell ref="X40:Z40"/>
    <mergeCell ref="AB40:AD40"/>
    <mergeCell ref="AG40:AI40"/>
    <mergeCell ref="BM75:BN75"/>
    <mergeCell ref="BP75:BQ75"/>
    <mergeCell ref="BP72:BQ72"/>
    <mergeCell ref="X41:Z41"/>
    <mergeCell ref="AB41:AD41"/>
    <mergeCell ref="AG41:AI41"/>
    <mergeCell ref="BM76:BN76"/>
    <mergeCell ref="BP76:BQ76"/>
    <mergeCell ref="X42:Z42"/>
    <mergeCell ref="AB42:AD42"/>
    <mergeCell ref="AG42:AI42"/>
    <mergeCell ref="BM70:BN70"/>
    <mergeCell ref="BP70:BQ70"/>
    <mergeCell ref="BM71:BN71"/>
    <mergeCell ref="BP71:BQ71"/>
    <mergeCell ref="BM67:BN67"/>
    <mergeCell ref="BP67:BQ67"/>
    <mergeCell ref="BM69:BN69"/>
    <mergeCell ref="BP69:BQ69"/>
    <mergeCell ref="AE59:AJ59"/>
    <mergeCell ref="BM60:BN60"/>
    <mergeCell ref="BP60:BQ60"/>
    <mergeCell ref="BM62:BN62"/>
    <mergeCell ref="BP62:BQ62"/>
    <mergeCell ref="BM65:BN65"/>
    <mergeCell ref="BP65:BQ65"/>
    <mergeCell ref="AF68:AH68"/>
    <mergeCell ref="AF69:AH69"/>
    <mergeCell ref="AF71:AH71"/>
    <mergeCell ref="AF66:AH66"/>
    <mergeCell ref="AF67:AH67"/>
    <mergeCell ref="AF64:AH64"/>
    <mergeCell ref="AG43:AI43"/>
    <mergeCell ref="X45:AA45"/>
    <mergeCell ref="AF45:AI45"/>
    <mergeCell ref="B75:AJ79"/>
    <mergeCell ref="M63:O63"/>
    <mergeCell ref="D58:Y58"/>
    <mergeCell ref="AE58:AJ58"/>
    <mergeCell ref="M72:O72"/>
    <mergeCell ref="M64:O64"/>
    <mergeCell ref="M65:O65"/>
    <mergeCell ref="M67:O67"/>
    <mergeCell ref="M68:O68"/>
    <mergeCell ref="M66:O66"/>
    <mergeCell ref="M69:O69"/>
    <mergeCell ref="M71:O71"/>
    <mergeCell ref="X43:Z43"/>
    <mergeCell ref="AB43:AD43"/>
    <mergeCell ref="F91:Z91"/>
    <mergeCell ref="F36:G36"/>
    <mergeCell ref="L36:N36"/>
    <mergeCell ref="L34:N34"/>
    <mergeCell ref="I33:J33"/>
    <mergeCell ref="L33:N33"/>
    <mergeCell ref="L32:N32"/>
    <mergeCell ref="B57:H57"/>
    <mergeCell ref="R57:U57"/>
    <mergeCell ref="K27:AE27"/>
    <mergeCell ref="G29:P29"/>
    <mergeCell ref="W29:AE29"/>
    <mergeCell ref="F41:G41"/>
    <mergeCell ref="L41:N41"/>
    <mergeCell ref="F42:G42"/>
    <mergeCell ref="L42:N42"/>
    <mergeCell ref="F40:G40"/>
    <mergeCell ref="L40:N40"/>
    <mergeCell ref="F39:G39"/>
    <mergeCell ref="L39:N39"/>
    <mergeCell ref="F38:G38"/>
    <mergeCell ref="L38:N38"/>
    <mergeCell ref="F37:G37"/>
    <mergeCell ref="L37:N37"/>
    <mergeCell ref="X33:AA33"/>
    <mergeCell ref="L35:N35"/>
    <mergeCell ref="X35:Z35"/>
    <mergeCell ref="AB39:AD39"/>
    <mergeCell ref="N21:O21"/>
    <mergeCell ref="W21:Z21"/>
    <mergeCell ref="AE17:AH17"/>
    <mergeCell ref="AI17:AJ17"/>
    <mergeCell ref="J18:M18"/>
    <mergeCell ref="N18:O18"/>
    <mergeCell ref="J19:M19"/>
    <mergeCell ref="N19:O19"/>
    <mergeCell ref="N20:O20"/>
    <mergeCell ref="AF35:AH35"/>
    <mergeCell ref="X32:AA32"/>
    <mergeCell ref="AF33:AI33"/>
    <mergeCell ref="X34:Z34"/>
    <mergeCell ref="AF72:AH72"/>
    <mergeCell ref="AC6:AJ6"/>
    <mergeCell ref="AV6:BI7"/>
    <mergeCell ref="E7:X7"/>
    <mergeCell ref="AE7:AJ7"/>
    <mergeCell ref="J16:M16"/>
    <mergeCell ref="N16:O16"/>
    <mergeCell ref="J17:M17"/>
    <mergeCell ref="N17:O17"/>
    <mergeCell ref="W17:Z17"/>
    <mergeCell ref="AA17:AB17"/>
    <mergeCell ref="E8:X8"/>
    <mergeCell ref="AE8:AJ8"/>
    <mergeCell ref="AA14:AD14"/>
    <mergeCell ref="AE14:AF14"/>
    <mergeCell ref="AA15:AD15"/>
    <mergeCell ref="AE15:AF15"/>
    <mergeCell ref="J20:M20"/>
    <mergeCell ref="W20:Z20"/>
    <mergeCell ref="J21:M21"/>
    <mergeCell ref="BK44:BK53"/>
    <mergeCell ref="BM44:BM53"/>
    <mergeCell ref="BN44:BN53"/>
    <mergeCell ref="BP44:BP53"/>
    <mergeCell ref="BQ44:BQ53"/>
    <mergeCell ref="AF65:AH65"/>
    <mergeCell ref="AF63:AH63"/>
    <mergeCell ref="BM58:BN58"/>
    <mergeCell ref="BP58:BQ58"/>
    <mergeCell ref="BM59:BN59"/>
    <mergeCell ref="BP59:BQ59"/>
    <mergeCell ref="BM56:BN56"/>
    <mergeCell ref="BP56:BQ56"/>
    <mergeCell ref="BM57:BN57"/>
    <mergeCell ref="BP57:BQ57"/>
    <mergeCell ref="BH51:BH54"/>
  </mergeCells>
  <conditionalFormatting sqref="B75:AJ79">
    <cfRule type="expression" dxfId="113" priority="1633">
      <formula>$AL$75=2</formula>
    </cfRule>
    <cfRule type="cellIs" priority="1632" stopIfTrue="1" operator="greaterThan">
      <formula>0</formula>
    </cfRule>
    <cfRule type="expression" dxfId="112" priority="1634">
      <formula>$AL$108&gt;0</formula>
    </cfRule>
  </conditionalFormatting>
  <conditionalFormatting sqref="D58 AE58:AE59 D104 AE104:AE105">
    <cfRule type="cellIs" dxfId="111" priority="123" operator="equal">
      <formula>0</formula>
    </cfRule>
  </conditionalFormatting>
  <conditionalFormatting sqref="E7:E8 AE7:AE8 X33 AF33 X36 AF36">
    <cfRule type="expression" dxfId="110" priority="124">
      <formula>ISBLANK(E7)</formula>
    </cfRule>
  </conditionalFormatting>
  <conditionalFormatting sqref="F92:Z92">
    <cfRule type="expression" dxfId="109" priority="80">
      <formula>ISBLANK(F92)</formula>
    </cfRule>
  </conditionalFormatting>
  <conditionalFormatting sqref="G10 O10 X10 F90:F91 F93:F95">
    <cfRule type="expression" dxfId="108" priority="122">
      <formula>ISBLANK(F10)</formula>
    </cfRule>
  </conditionalFormatting>
  <conditionalFormatting sqref="G12 O12">
    <cfRule type="expression" dxfId="107" priority="52">
      <formula>ISBLANK(G12)</formula>
    </cfRule>
  </conditionalFormatting>
  <conditionalFormatting sqref="G14 J14">
    <cfRule type="expression" dxfId="106" priority="68">
      <formula>$AL$14=1</formula>
    </cfRule>
  </conditionalFormatting>
  <conditionalFormatting sqref="G23 R23">
    <cfRule type="expression" dxfId="105" priority="139">
      <formula>$AL$23=1</formula>
    </cfRule>
  </conditionalFormatting>
  <conditionalFormatting sqref="G25">
    <cfRule type="expression" dxfId="104" priority="1575">
      <formula>ISBLANK(G27)</formula>
    </cfRule>
    <cfRule type="cellIs" priority="1574" stopIfTrue="1" operator="greaterThan">
      <formula>0</formula>
    </cfRule>
    <cfRule type="expression" priority="1573" stopIfTrue="1">
      <formula>$AL$25=2</formula>
    </cfRule>
  </conditionalFormatting>
  <conditionalFormatting sqref="G27">
    <cfRule type="expression" dxfId="103" priority="1572">
      <formula>ISBLANK(G27)</formula>
    </cfRule>
    <cfRule type="cellIs" priority="1571" stopIfTrue="1" operator="greaterThan">
      <formula>0</formula>
    </cfRule>
    <cfRule type="expression" priority="1570" stopIfTrue="1">
      <formula>$AL$25=2</formula>
    </cfRule>
  </conditionalFormatting>
  <conditionalFormatting sqref="G29 W29">
    <cfRule type="expression" dxfId="102" priority="103">
      <formula>ISBLANK(G29)</formula>
    </cfRule>
    <cfRule type="cellIs" priority="102" stopIfTrue="1" operator="greaterThan">
      <formula>0</formula>
    </cfRule>
  </conditionalFormatting>
  <conditionalFormatting sqref="I33">
    <cfRule type="expression" dxfId="101" priority="42">
      <formula>$AM$16=3</formula>
    </cfRule>
  </conditionalFormatting>
  <conditionalFormatting sqref="I33:J33">
    <cfRule type="expression" dxfId="100" priority="41">
      <formula>$AL$14=1</formula>
    </cfRule>
  </conditionalFormatting>
  <conditionalFormatting sqref="J16:J20">
    <cfRule type="expression" dxfId="99" priority="73">
      <formula>ISBLANK(J16)</formula>
    </cfRule>
  </conditionalFormatting>
  <conditionalFormatting sqref="J16:M21">
    <cfRule type="expression" dxfId="98" priority="59">
      <formula>$AM$16=2</formula>
    </cfRule>
    <cfRule type="expression" dxfId="97" priority="60">
      <formula>$AM$16=1</formula>
    </cfRule>
  </conditionalFormatting>
  <conditionalFormatting sqref="J21:M21">
    <cfRule type="cellIs" dxfId="96" priority="61" operator="equal">
      <formula>0</formula>
    </cfRule>
  </conditionalFormatting>
  <conditionalFormatting sqref="K27">
    <cfRule type="expression" dxfId="95" priority="105">
      <formula>$AL$27=2</formula>
    </cfRule>
    <cfRule type="cellIs" priority="104" stopIfTrue="1" operator="greaterThan">
      <formula>0</formula>
    </cfRule>
  </conditionalFormatting>
  <conditionalFormatting sqref="K52 Q52 V52">
    <cfRule type="expression" dxfId="94" priority="1553">
      <formula>ISBLANK(K52)</formula>
    </cfRule>
    <cfRule type="cellIs" priority="1552" stopIfTrue="1" operator="greaterThan">
      <formula>0</formula>
    </cfRule>
    <cfRule type="expression" priority="1551" stopIfTrue="1">
      <formula>$AL$52=2</formula>
    </cfRule>
  </conditionalFormatting>
  <conditionalFormatting sqref="L33:L42">
    <cfRule type="expression" dxfId="93" priority="117">
      <formula>ISBLANK(L33)</formula>
    </cfRule>
    <cfRule type="cellIs" dxfId="92" priority="116" operator="greaterThan">
      <formula>0</formula>
    </cfRule>
  </conditionalFormatting>
  <conditionalFormatting sqref="L32:N32">
    <cfRule type="expression" dxfId="91" priority="84">
      <formula>ISBLANK($L$32)</formula>
    </cfRule>
  </conditionalFormatting>
  <conditionalFormatting sqref="L33:N33">
    <cfRule type="expression" dxfId="90" priority="45">
      <formula>$AM$16=1</formula>
    </cfRule>
    <cfRule type="expression" dxfId="89" priority="44">
      <formula>"="</formula>
    </cfRule>
  </conditionalFormatting>
  <conditionalFormatting sqref="M63:M65 M67">
    <cfRule type="expression" dxfId="88" priority="19">
      <formula>$AL$23=2</formula>
    </cfRule>
    <cfRule type="cellIs" priority="17" stopIfTrue="1" operator="greaterThan">
      <formula>0</formula>
    </cfRule>
  </conditionalFormatting>
  <conditionalFormatting sqref="M66 M68:M69 M71:M72 AF68:AF69 AF71:AF72">
    <cfRule type="cellIs" dxfId="87" priority="24" operator="equal">
      <formula>0</formula>
    </cfRule>
    <cfRule type="cellIs" priority="23" operator="greaterThan">
      <formula>0</formula>
    </cfRule>
  </conditionalFormatting>
  <conditionalFormatting sqref="M71:M72 M63:M69">
    <cfRule type="expression" priority="16" stopIfTrue="1">
      <formula>$AL$23=3</formula>
    </cfRule>
  </conditionalFormatting>
  <conditionalFormatting sqref="M71:O71">
    <cfRule type="cellIs" dxfId="86" priority="2" operator="lessThan">
      <formula>0</formula>
    </cfRule>
  </conditionalFormatting>
  <conditionalFormatting sqref="N16:N21">
    <cfRule type="expression" dxfId="85" priority="67">
      <formula>$AM$16=3</formula>
    </cfRule>
  </conditionalFormatting>
  <conditionalFormatting sqref="N16:O21">
    <cfRule type="expression" dxfId="84" priority="66">
      <formula>$AL$14=1</formula>
    </cfRule>
  </conditionalFormatting>
  <conditionalFormatting sqref="P93">
    <cfRule type="expression" dxfId="83" priority="78">
      <formula>ISBLANK(P93)</formula>
    </cfRule>
  </conditionalFormatting>
  <conditionalFormatting sqref="Q48 T48">
    <cfRule type="cellIs" priority="1562" stopIfTrue="1" operator="greaterThan">
      <formula>0</formula>
    </cfRule>
    <cfRule type="expression" dxfId="82" priority="1564">
      <formula>ISBLANK(Q48)</formula>
    </cfRule>
  </conditionalFormatting>
  <conditionalFormatting sqref="Q50 T50">
    <cfRule type="expression" priority="1566" stopIfTrue="1">
      <formula>$AL$50=2</formula>
    </cfRule>
    <cfRule type="expression" dxfId="81" priority="1569">
      <formula>ISBLANK(Q50)</formula>
    </cfRule>
  </conditionalFormatting>
  <conditionalFormatting sqref="R25">
    <cfRule type="expression" dxfId="80" priority="1578">
      <formula>ISBLANK(K27)</formula>
    </cfRule>
    <cfRule type="cellIs" priority="1577" stopIfTrue="1" operator="greaterThan">
      <formula>0</formula>
    </cfRule>
    <cfRule type="expression" priority="1576" stopIfTrue="1">
      <formula>$AL$25=2</formula>
    </cfRule>
  </conditionalFormatting>
  <conditionalFormatting sqref="T48 Q48">
    <cfRule type="expression" priority="99" stopIfTrue="1">
      <formula>$AL$48=2</formula>
    </cfRule>
  </conditionalFormatting>
  <conditionalFormatting sqref="T48">
    <cfRule type="expression" dxfId="79" priority="98">
      <formula>$AM$48=2</formula>
    </cfRule>
  </conditionalFormatting>
  <conditionalFormatting sqref="T50 Q50">
    <cfRule type="cellIs" priority="1565" stopIfTrue="1" operator="greaterThan">
      <formula>0</formula>
    </cfRule>
  </conditionalFormatting>
  <conditionalFormatting sqref="T50">
    <cfRule type="expression" dxfId="78" priority="96">
      <formula>$AM$50=2</formula>
    </cfRule>
  </conditionalFormatting>
  <conditionalFormatting sqref="W17:Z17">
    <cfRule type="cellIs" dxfId="77" priority="72" operator="equal">
      <formula>0</formula>
    </cfRule>
    <cfRule type="expression" priority="71" stopIfTrue="1">
      <formula>$AL$17=1</formula>
    </cfRule>
    <cfRule type="expression" dxfId="76" priority="58">
      <formula>$AM$16=1</formula>
    </cfRule>
    <cfRule type="expression" dxfId="75" priority="57">
      <formula>$AM$16=2</formula>
    </cfRule>
  </conditionalFormatting>
  <conditionalFormatting sqref="W20:Z21">
    <cfRule type="cellIs" dxfId="74" priority="70" operator="equal">
      <formula>0</formula>
    </cfRule>
    <cfRule type="expression" priority="69" stopIfTrue="1">
      <formula>$AL$17=1</formula>
    </cfRule>
  </conditionalFormatting>
  <conditionalFormatting sqref="X32">
    <cfRule type="expression" dxfId="73" priority="40">
      <formula>ISBLANK($X$32)</formula>
    </cfRule>
  </conditionalFormatting>
  <conditionalFormatting sqref="X34">
    <cfRule type="cellIs" priority="1596" stopIfTrue="1" operator="greaterThan">
      <formula>0</formula>
    </cfRule>
    <cfRule type="expression" priority="1595" stopIfTrue="1">
      <formula>$AN$34=2</formula>
    </cfRule>
    <cfRule type="expression" dxfId="72" priority="1597">
      <formula>$AM$34=1</formula>
    </cfRule>
  </conditionalFormatting>
  <conditionalFormatting sqref="X35 AA35 AF35">
    <cfRule type="expression" priority="1598" stopIfTrue="1">
      <formula>$AM$34=2</formula>
    </cfRule>
    <cfRule type="cellIs" priority="1599" stopIfTrue="1" operator="greaterThan">
      <formula>0</formula>
    </cfRule>
    <cfRule type="expression" dxfId="71" priority="1600">
      <formula>$AN$34</formula>
    </cfRule>
  </conditionalFormatting>
  <conditionalFormatting sqref="X93">
    <cfRule type="expression" dxfId="70" priority="79">
      <formula>ISBLANK(X93)</formula>
    </cfRule>
  </conditionalFormatting>
  <conditionalFormatting sqref="X39:Z40">
    <cfRule type="cellIs" priority="31" stopIfTrue="1" operator="greaterThan">
      <formula>0</formula>
    </cfRule>
    <cfRule type="expression" dxfId="69" priority="32">
      <formula>ISBLANK(X39)</formula>
    </cfRule>
  </conditionalFormatting>
  <conditionalFormatting sqref="X45:AA45 AF45:AI45">
    <cfRule type="cellIs" dxfId="68" priority="47" operator="equal">
      <formula>0</formula>
    </cfRule>
  </conditionalFormatting>
  <conditionalFormatting sqref="X45:AA45">
    <cfRule type="expression" dxfId="67" priority="1531">
      <formula>$AP$45=3</formula>
    </cfRule>
  </conditionalFormatting>
  <conditionalFormatting sqref="Z52">
    <cfRule type="expression" dxfId="66" priority="1561">
      <formula>$AM$52=2</formula>
    </cfRule>
    <cfRule type="cellIs" priority="1560" stopIfTrue="1" operator="greaterThan">
      <formula>0</formula>
    </cfRule>
  </conditionalFormatting>
  <conditionalFormatting sqref="AA14:AA15">
    <cfRule type="expression" dxfId="65" priority="74">
      <formula>ISBLANK(AA14)</formula>
    </cfRule>
  </conditionalFormatting>
  <conditionalFormatting sqref="AA17">
    <cfRule type="expression" dxfId="64" priority="65">
      <formula>$AM$16=3</formula>
    </cfRule>
  </conditionalFormatting>
  <conditionalFormatting sqref="AA17:AB17">
    <cfRule type="expression" dxfId="63" priority="64">
      <formula>$AL$14=1</formula>
    </cfRule>
  </conditionalFormatting>
  <conditionalFormatting sqref="AA14:AD15">
    <cfRule type="expression" dxfId="62" priority="56">
      <formula>$AM$16=1</formula>
    </cfRule>
    <cfRule type="expression" dxfId="61" priority="55">
      <formula>$AM$16=2</formula>
    </cfRule>
  </conditionalFormatting>
  <conditionalFormatting sqref="AB25">
    <cfRule type="expression" dxfId="60" priority="1581">
      <formula>ISBLANK(P27)</formula>
    </cfRule>
    <cfRule type="cellIs" priority="1580" stopIfTrue="1" operator="greaterThan">
      <formula>0</formula>
    </cfRule>
    <cfRule type="expression" priority="1579" stopIfTrue="1">
      <formula>$AL$25=2</formula>
    </cfRule>
  </conditionalFormatting>
  <conditionalFormatting sqref="AB39:AD39 AG39:AI39">
    <cfRule type="expression" dxfId="59" priority="1585">
      <formula>$AM$39=2</formula>
    </cfRule>
  </conditionalFormatting>
  <conditionalFormatting sqref="AB39:AD43 AG39:AI43">
    <cfRule type="cellIs" priority="87" stopIfTrue="1" operator="greaterThan">
      <formula>0</formula>
    </cfRule>
  </conditionalFormatting>
  <conditionalFormatting sqref="AB40:AD40 AG40:AI40">
    <cfRule type="expression" dxfId="58" priority="1587">
      <formula>$AM$40=2</formula>
    </cfRule>
  </conditionalFormatting>
  <conditionalFormatting sqref="AB41:AD41 AG41:AI41">
    <cfRule type="expression" dxfId="57" priority="1589">
      <formula>$AM$41=2</formula>
    </cfRule>
  </conditionalFormatting>
  <conditionalFormatting sqref="AB42:AD42 AG42:AI42">
    <cfRule type="expression" dxfId="56" priority="1591">
      <formula>$AM$42=2</formula>
    </cfRule>
  </conditionalFormatting>
  <conditionalFormatting sqref="AB43:AD43 AG43:AI43">
    <cfRule type="expression" dxfId="55" priority="1593">
      <formula>$AM$43=2</formula>
    </cfRule>
  </conditionalFormatting>
  <conditionalFormatting sqref="AC6">
    <cfRule type="cellIs" dxfId="54" priority="43" operator="equal">
      <formula>0</formula>
    </cfRule>
  </conditionalFormatting>
  <conditionalFormatting sqref="AD97">
    <cfRule type="expression" dxfId="53" priority="81">
      <formula>ISBLANK(AD97)</formula>
    </cfRule>
  </conditionalFormatting>
  <conditionalFormatting sqref="AE14:AE15">
    <cfRule type="expression" dxfId="52" priority="63">
      <formula>$AM$16=3</formula>
    </cfRule>
  </conditionalFormatting>
  <conditionalFormatting sqref="AE14:AF15">
    <cfRule type="expression" dxfId="51" priority="62">
      <formula>$AL$14=1</formula>
    </cfRule>
  </conditionalFormatting>
  <conditionalFormatting sqref="AE17:AH17">
    <cfRule type="cellIs" dxfId="50" priority="54" operator="equal">
      <formula>0</formula>
    </cfRule>
    <cfRule type="expression" priority="53" stopIfTrue="1">
      <formula>$AL$17=1</formula>
    </cfRule>
  </conditionalFormatting>
  <conditionalFormatting sqref="AF64">
    <cfRule type="expression" dxfId="49" priority="5">
      <formula>$AL$23=3</formula>
    </cfRule>
    <cfRule type="cellIs" priority="4" stopIfTrue="1" operator="greaterThan">
      <formula>0</formula>
    </cfRule>
    <cfRule type="expression" priority="3" stopIfTrue="1">
      <formula>$AL$23=2</formula>
    </cfRule>
  </conditionalFormatting>
  <conditionalFormatting sqref="AF66">
    <cfRule type="cellIs" dxfId="48" priority="15" operator="equal">
      <formula>0</formula>
    </cfRule>
    <cfRule type="cellIs" priority="14" operator="greaterThan">
      <formula>0</formula>
    </cfRule>
  </conditionalFormatting>
  <conditionalFormatting sqref="AF63:AH63 AF65:AH65 AF67:AH67">
    <cfRule type="expression" dxfId="47" priority="9">
      <formula>$AL$23=3</formula>
    </cfRule>
    <cfRule type="cellIs" priority="7" stopIfTrue="1" operator="greaterThan">
      <formula>0</formula>
    </cfRule>
  </conditionalFormatting>
  <conditionalFormatting sqref="AF71:AH71">
    <cfRule type="cellIs" dxfId="46" priority="1" operator="lessThan">
      <formula>0</formula>
    </cfRule>
  </conditionalFormatting>
  <conditionalFormatting sqref="AF71:AH72 AF63:AH63 AF65:AH69">
    <cfRule type="expression" priority="6" stopIfTrue="1">
      <formula>$AL$23=2</formula>
    </cfRule>
  </conditionalFormatting>
  <conditionalFormatting sqref="AF45:AI45">
    <cfRule type="expression" dxfId="45" priority="1532">
      <formula>$AQ$45=3</formula>
    </cfRule>
  </conditionalFormatting>
  <conditionalFormatting sqref="AI26:AJ29 AK48:AK52 AI56:AJ56 AJ68:AJ69 Y70:Z73 AB72:AD73 AJ73">
    <cfRule type="expression" dxfId="44" priority="138">
      <formula>#REF!=2</formula>
    </cfRule>
    <cfRule type="cellIs" priority="137" stopIfTrue="1" operator="greaterThan">
      <formula>0</formula>
    </cfRule>
  </conditionalFormatting>
  <dataValidations count="2">
    <dataValidation type="list" allowBlank="1" showInputMessage="1" showErrorMessage="1" sqref="X39:Z43 AF33" xr:uid="{AAF4C8DB-5735-4FF1-BB93-E55CC5E7164C}">
      <formula1>Shape</formula1>
    </dataValidation>
    <dataValidation type="list" allowBlank="1" showInputMessage="1" showErrorMessage="1" sqref="X33:AA33" xr:uid="{F6E2DE2A-10EC-417D-B05B-69727861DCA5}">
      <formula1>Material</formula1>
    </dataValidation>
  </dataValidations>
  <printOptions horizontalCentered="1"/>
  <pageMargins left="0.25" right="0.25" top="0.25" bottom="0.25" header="0.3" footer="0.3"/>
  <pageSetup orientation="portrait" horizontalDpi="1200" verticalDpi="1200" r:id="rId1"/>
  <rowBreaks count="2" manualBreakCount="2">
    <brk id="57" max="16383" man="1"/>
    <brk id="103" max="16383" man="1"/>
  </rowBreaks>
  <colBreaks count="1" manualBreakCount="1">
    <brk id="46" max="1048575" man="1"/>
  </colBreaks>
  <drawing r:id="rId2"/>
  <legacyDrawing r:id="rId3"/>
  <extLst>
    <ext xmlns:x14="http://schemas.microsoft.com/office/spreadsheetml/2009/9/main" uri="{CCE6A557-97BC-4b89-ADB6-D9C93CAAB3DF}">
      <x14:dataValidations xmlns:xm="http://schemas.microsoft.com/office/excel/2006/main" count="1">
        <x14:dataValidation type="custom" allowBlank="1" showInputMessage="1" showErrorMessage="1" errorTitle="Workbook Locked" error="On the License Tab, accept the conditions to use this form._x000a__x000a_                     OR_x000a__x000a_This form has expired.  Please obtain the latest version of this form." xr:uid="{07592484-ABBA-4B73-9146-D0E6B8BE6237}">
          <x14:formula1>
            <xm:f>Tables!$B$8</xm:f>
          </x14:formula1>
          <xm:sqref>G25 AE7:AJ8 E7:X8 G10 O10 X10 G12 O12 G14 J14 J16:M20 AA14:AD15 AB39:AD43 AG39:AI43 X45:AA45 L32:N42 AC6 B75:AJ79 W29 F90:Z92 R25 AB25 K27 AD97:AH97 AF45:AI45 G29 F93:L93 P93:S93 X93:Z93 F94:Z94 F95:J95 Z52 Q48 T48 Q50 T50 Q52 K52 V52 G27 X34:Z36 AF35:AH36 X32 M63:M64 AF63:AF64 M68 M66 AF66 AF68 G23 R23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40FC-239C-4B7E-928C-842CA3520C8D}">
  <sheetPr codeName="Sheet6">
    <tabColor theme="8" tint="0.39997558519241921"/>
  </sheetPr>
  <dimension ref="A1:CG142"/>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38" width="2.6640625" style="22" customWidth="1"/>
    <col min="39" max="39" width="5.21875" style="16" hidden="1" customWidth="1"/>
    <col min="40" max="42" width="8.33203125" style="16" hidden="1" customWidth="1"/>
    <col min="43" max="43" width="3.77734375" style="22" customWidth="1"/>
    <col min="44" max="44" width="2.77734375" style="17" customWidth="1"/>
    <col min="45" max="82" width="2.77734375" style="22" customWidth="1"/>
    <col min="83" max="16384" width="8.88671875" style="22" hidden="1"/>
  </cols>
  <sheetData>
    <row r="1" spans="1:85" ht="15" customHeight="1" x14ac:dyDescent="0.3">
      <c r="N1" s="3"/>
      <c r="O1" s="191" t="s">
        <v>383</v>
      </c>
      <c r="P1" s="191"/>
      <c r="Q1" s="191"/>
      <c r="R1" s="191"/>
      <c r="S1" s="191"/>
      <c r="T1" s="191"/>
      <c r="U1" s="191"/>
      <c r="V1" s="191"/>
      <c r="W1" s="191"/>
      <c r="X1" s="191"/>
      <c r="Y1" s="191"/>
      <c r="Z1" s="191"/>
      <c r="AA1" s="191"/>
      <c r="AB1" s="191"/>
      <c r="AC1" s="191"/>
      <c r="AD1" s="191"/>
      <c r="AE1" s="191"/>
      <c r="AF1" s="191"/>
      <c r="AG1" s="191"/>
      <c r="AH1" s="191"/>
      <c r="AI1" s="191"/>
      <c r="AJ1" s="191"/>
      <c r="AK1" s="191"/>
      <c r="AL1" s="191"/>
      <c r="BB1" s="191" t="str">
        <f>O1</f>
        <v>Form 3E - Hydrodynamic Separator or
Snout / Hood As-Built Certification Form</v>
      </c>
      <c r="BC1" s="191"/>
      <c r="BD1" s="191"/>
      <c r="BE1" s="191"/>
      <c r="BF1" s="191"/>
      <c r="BG1" s="191"/>
      <c r="BH1" s="191"/>
      <c r="BI1" s="191"/>
      <c r="BJ1" s="191"/>
      <c r="BK1" s="191"/>
      <c r="BL1" s="191"/>
      <c r="BM1" s="191"/>
      <c r="BN1" s="191"/>
      <c r="BO1" s="191"/>
      <c r="BP1" s="191"/>
      <c r="BQ1" s="191"/>
      <c r="BR1" s="191"/>
      <c r="BS1" s="191"/>
      <c r="BT1" s="191"/>
      <c r="BU1" s="191"/>
      <c r="BV1" s="191"/>
      <c r="BW1" s="191"/>
      <c r="BX1" s="191"/>
      <c r="BY1" s="18"/>
      <c r="BZ1" s="50"/>
      <c r="CA1" s="50"/>
      <c r="CB1" s="50"/>
      <c r="CC1" s="50"/>
      <c r="CD1" s="18"/>
      <c r="CE1" s="18"/>
      <c r="CF1" s="18"/>
      <c r="CG1" s="18"/>
    </row>
    <row r="2" spans="1:85" ht="15" customHeight="1" x14ac:dyDescent="0.3">
      <c r="J2" s="3"/>
      <c r="K2" s="3"/>
      <c r="L2" s="3"/>
      <c r="M2" s="3"/>
      <c r="N2" s="3"/>
      <c r="O2" s="191"/>
      <c r="P2" s="191"/>
      <c r="Q2" s="191"/>
      <c r="R2" s="191"/>
      <c r="S2" s="191"/>
      <c r="T2" s="191"/>
      <c r="U2" s="191"/>
      <c r="V2" s="191"/>
      <c r="W2" s="191"/>
      <c r="X2" s="191"/>
      <c r="Y2" s="191"/>
      <c r="Z2" s="191"/>
      <c r="AA2" s="191"/>
      <c r="AB2" s="191"/>
      <c r="AC2" s="191"/>
      <c r="AD2" s="191"/>
      <c r="AE2" s="191"/>
      <c r="AF2" s="191"/>
      <c r="AG2" s="191"/>
      <c r="AH2" s="191"/>
      <c r="AI2" s="191"/>
      <c r="AJ2" s="191"/>
      <c r="AK2" s="191"/>
      <c r="AL2" s="191"/>
      <c r="BB2" s="191"/>
      <c r="BC2" s="191"/>
      <c r="BD2" s="191"/>
      <c r="BE2" s="191"/>
      <c r="BF2" s="191"/>
      <c r="BG2" s="191"/>
      <c r="BH2" s="191"/>
      <c r="BI2" s="191"/>
      <c r="BJ2" s="191"/>
      <c r="BK2" s="191"/>
      <c r="BL2" s="191"/>
      <c r="BM2" s="191"/>
      <c r="BN2" s="191"/>
      <c r="BO2" s="191"/>
      <c r="BP2" s="191"/>
      <c r="BQ2" s="191"/>
      <c r="BR2" s="191"/>
      <c r="BS2" s="191"/>
      <c r="BT2" s="191"/>
      <c r="BU2" s="191"/>
      <c r="BV2" s="191"/>
      <c r="BW2" s="191"/>
      <c r="BX2" s="191"/>
      <c r="BY2" s="18"/>
      <c r="BZ2" s="50"/>
      <c r="CA2" s="50"/>
      <c r="CB2" s="50"/>
      <c r="CC2" s="50"/>
      <c r="CD2" s="18"/>
      <c r="CE2" s="18"/>
      <c r="CF2" s="18"/>
      <c r="CG2" s="18"/>
    </row>
    <row r="3" spans="1:85" ht="15" customHeight="1" x14ac:dyDescent="0.3">
      <c r="J3" s="3"/>
      <c r="K3" s="3"/>
      <c r="L3" s="3"/>
      <c r="M3" s="3"/>
      <c r="N3" s="3"/>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BB3" s="191"/>
      <c r="BC3" s="191"/>
      <c r="BD3" s="191"/>
      <c r="BE3" s="191"/>
      <c r="BF3" s="191"/>
      <c r="BG3" s="191"/>
      <c r="BH3" s="191"/>
      <c r="BI3" s="191"/>
      <c r="BJ3" s="191"/>
      <c r="BK3" s="191"/>
      <c r="BL3" s="191"/>
      <c r="BM3" s="191"/>
      <c r="BN3" s="191"/>
      <c r="BO3" s="191"/>
      <c r="BP3" s="191"/>
      <c r="BQ3" s="191"/>
      <c r="BR3" s="191"/>
      <c r="BS3" s="191"/>
      <c r="BT3" s="191"/>
      <c r="BU3" s="191"/>
      <c r="BV3" s="191"/>
      <c r="BW3" s="191"/>
      <c r="BX3" s="191"/>
      <c r="BY3" s="18"/>
      <c r="BZ3" s="50"/>
      <c r="CA3" s="50"/>
      <c r="CB3" s="50"/>
      <c r="CC3" s="50"/>
      <c r="CD3" s="18"/>
      <c r="CE3" s="18"/>
      <c r="CF3" s="18"/>
      <c r="CG3" s="18"/>
    </row>
    <row r="4" spans="1:85" ht="15" customHeight="1" x14ac:dyDescent="0.3">
      <c r="J4" s="3"/>
      <c r="K4" s="3"/>
      <c r="L4" s="3"/>
      <c r="M4" s="3"/>
      <c r="N4" s="3"/>
      <c r="O4" s="191"/>
      <c r="P4" s="191"/>
      <c r="Q4" s="191"/>
      <c r="R4" s="191"/>
      <c r="S4" s="191"/>
      <c r="T4" s="191"/>
      <c r="U4" s="191"/>
      <c r="V4" s="191"/>
      <c r="W4" s="191"/>
      <c r="X4" s="191"/>
      <c r="Y4" s="191"/>
      <c r="Z4" s="191"/>
      <c r="AA4" s="191"/>
      <c r="AB4" s="191"/>
      <c r="AC4" s="191"/>
      <c r="AD4" s="191"/>
      <c r="AE4" s="191"/>
      <c r="AF4" s="191"/>
      <c r="AG4" s="191"/>
      <c r="AH4" s="191"/>
      <c r="AI4" s="191"/>
      <c r="AJ4" s="191"/>
      <c r="AK4" s="191"/>
      <c r="AL4" s="191"/>
      <c r="BB4" s="191"/>
      <c r="BC4" s="191"/>
      <c r="BD4" s="191"/>
      <c r="BE4" s="191"/>
      <c r="BF4" s="191"/>
      <c r="BG4" s="191"/>
      <c r="BH4" s="191"/>
      <c r="BI4" s="191"/>
      <c r="BJ4" s="191"/>
      <c r="BK4" s="191"/>
      <c r="BL4" s="191"/>
      <c r="BM4" s="191"/>
      <c r="BN4" s="191"/>
      <c r="BO4" s="191"/>
      <c r="BP4" s="191"/>
      <c r="BQ4" s="191"/>
      <c r="BR4" s="191"/>
      <c r="BS4" s="191"/>
      <c r="BT4" s="191"/>
      <c r="BU4" s="191"/>
      <c r="BV4" s="191"/>
      <c r="BW4" s="191"/>
      <c r="BX4" s="191"/>
      <c r="BY4" s="18"/>
      <c r="BZ4" s="50"/>
      <c r="CA4" s="50"/>
      <c r="CB4" s="50"/>
      <c r="CC4" s="50"/>
      <c r="CD4" s="18"/>
      <c r="CE4" s="18"/>
      <c r="CF4" s="18"/>
      <c r="CG4" s="18"/>
    </row>
    <row r="5" spans="1:85" ht="4.95" customHeight="1" x14ac:dyDescent="0.3">
      <c r="J5" s="3"/>
      <c r="K5" s="3"/>
      <c r="L5" s="3"/>
      <c r="M5" s="3"/>
      <c r="N5" s="3"/>
      <c r="O5" s="3"/>
      <c r="P5" s="3"/>
      <c r="Q5" s="3"/>
      <c r="R5" s="19"/>
      <c r="S5" s="19"/>
      <c r="T5" s="19"/>
      <c r="U5" s="19"/>
      <c r="V5" s="19"/>
      <c r="W5" s="19"/>
      <c r="X5" s="19"/>
      <c r="Y5" s="19"/>
      <c r="Z5" s="19"/>
      <c r="AA5" s="19"/>
      <c r="AB5" s="19"/>
      <c r="AC5" s="19"/>
      <c r="AD5" s="19"/>
      <c r="AE5" s="19"/>
      <c r="AF5" s="19"/>
      <c r="AG5" s="19"/>
      <c r="AH5" s="19"/>
      <c r="AI5" s="19"/>
      <c r="AJ5" s="19"/>
      <c r="AK5" s="19"/>
    </row>
    <row r="6" spans="1:85" ht="15" customHeight="1" x14ac:dyDescent="0.3">
      <c r="A6" s="1" t="s">
        <v>0</v>
      </c>
      <c r="C6" s="1"/>
      <c r="D6" s="1"/>
      <c r="E6" s="1"/>
      <c r="F6" s="1"/>
      <c r="G6" s="1"/>
      <c r="H6" s="1"/>
      <c r="I6" s="1"/>
      <c r="AC6" s="2" t="s">
        <v>281</v>
      </c>
      <c r="AD6" s="197">
        <f>'Form 2E - Design'!AC6</f>
        <v>0</v>
      </c>
      <c r="AE6" s="197"/>
      <c r="AF6" s="197"/>
      <c r="AG6" s="197"/>
      <c r="AH6" s="197"/>
      <c r="AI6" s="197"/>
      <c r="AJ6" s="197"/>
      <c r="AK6" s="197"/>
      <c r="AM6" s="73">
        <f>LEN(AD6)</f>
        <v>1</v>
      </c>
      <c r="AR6" s="156" t="s">
        <v>43</v>
      </c>
      <c r="AS6" s="156"/>
      <c r="AT6" s="156"/>
      <c r="AU6" s="156"/>
      <c r="AV6" s="156"/>
      <c r="AW6" s="156"/>
      <c r="AX6" s="156"/>
      <c r="AY6" s="156"/>
      <c r="AZ6" s="156"/>
      <c r="BA6" s="156"/>
      <c r="BB6" s="156"/>
      <c r="BC6" s="156"/>
      <c r="BD6" s="156"/>
      <c r="BE6" s="156"/>
      <c r="BU6" s="21"/>
      <c r="BV6" s="21"/>
      <c r="BW6" s="21"/>
      <c r="BX6" s="21"/>
      <c r="BY6" s="21"/>
      <c r="BZ6" s="21"/>
      <c r="CA6" s="21"/>
      <c r="CB6" s="21"/>
      <c r="CC6" s="21"/>
    </row>
    <row r="7" spans="1:85" ht="15" customHeight="1" x14ac:dyDescent="0.3">
      <c r="C7" s="2"/>
      <c r="D7" s="2" t="s">
        <v>1</v>
      </c>
      <c r="E7" s="183">
        <f>'Form 2E - Design'!$E$7</f>
        <v>0</v>
      </c>
      <c r="F7" s="183"/>
      <c r="G7" s="183"/>
      <c r="H7" s="183"/>
      <c r="I7" s="183"/>
      <c r="J7" s="183"/>
      <c r="K7" s="183"/>
      <c r="L7" s="183"/>
      <c r="M7" s="183"/>
      <c r="N7" s="183"/>
      <c r="O7" s="183"/>
      <c r="P7" s="183"/>
      <c r="Q7" s="183"/>
      <c r="R7" s="183"/>
      <c r="S7" s="183"/>
      <c r="T7" s="183"/>
      <c r="U7" s="183"/>
      <c r="V7" s="183"/>
      <c r="W7" s="183"/>
      <c r="X7" s="183"/>
      <c r="Y7" s="183"/>
      <c r="Z7" s="183"/>
      <c r="AE7" s="2" t="s">
        <v>106</v>
      </c>
      <c r="AF7" s="157"/>
      <c r="AG7" s="157"/>
      <c r="AH7" s="157"/>
      <c r="AI7" s="157"/>
      <c r="AJ7" s="157"/>
      <c r="AK7" s="157"/>
      <c r="AR7" s="156"/>
      <c r="AS7" s="156"/>
      <c r="AT7" s="156"/>
      <c r="AU7" s="156"/>
      <c r="AV7" s="156"/>
      <c r="AW7" s="156"/>
      <c r="AX7" s="156"/>
      <c r="AY7" s="156"/>
      <c r="AZ7" s="156"/>
      <c r="BA7" s="156"/>
      <c r="BB7" s="156"/>
      <c r="BC7" s="156"/>
      <c r="BD7" s="156"/>
      <c r="BE7" s="156"/>
      <c r="BF7" s="21"/>
      <c r="BG7" s="21"/>
      <c r="BH7" s="21"/>
      <c r="BI7" s="21"/>
      <c r="BJ7" s="21"/>
      <c r="BK7" s="21"/>
      <c r="BL7" s="21"/>
      <c r="BM7" s="21"/>
      <c r="BN7" s="21"/>
      <c r="BO7" s="21"/>
      <c r="BP7" s="21"/>
      <c r="BQ7" s="21"/>
      <c r="BR7" s="21"/>
      <c r="BS7" s="21"/>
      <c r="BT7" s="21"/>
      <c r="BU7" s="21"/>
      <c r="BV7" s="21"/>
      <c r="BW7" s="21"/>
      <c r="BX7" s="21"/>
      <c r="BY7" s="21"/>
      <c r="BZ7" s="21"/>
      <c r="CA7" s="21"/>
      <c r="CB7" s="21"/>
      <c r="CC7" s="21"/>
    </row>
    <row r="8" spans="1:85" ht="15" customHeight="1" x14ac:dyDescent="0.3">
      <c r="C8" s="2"/>
      <c r="D8" s="2" t="s">
        <v>11</v>
      </c>
      <c r="E8" s="198">
        <f>'Form 2E - Design'!$E$8</f>
        <v>0</v>
      </c>
      <c r="F8" s="198"/>
      <c r="G8" s="198"/>
      <c r="H8" s="198"/>
      <c r="I8" s="198"/>
      <c r="J8" s="198"/>
      <c r="K8" s="198"/>
      <c r="L8" s="198"/>
      <c r="M8" s="198"/>
      <c r="N8" s="198"/>
      <c r="O8" s="198"/>
      <c r="P8" s="198"/>
      <c r="Q8" s="198"/>
      <c r="R8" s="198"/>
      <c r="S8" s="198"/>
      <c r="T8" s="198"/>
      <c r="U8" s="198"/>
      <c r="V8" s="198"/>
      <c r="W8" s="198"/>
      <c r="X8" s="198"/>
      <c r="Y8" s="198"/>
      <c r="Z8" s="198"/>
      <c r="AE8" s="2" t="s">
        <v>107</v>
      </c>
      <c r="AF8" s="187">
        <f>'Form 2E - Design'!AE8</f>
        <v>0</v>
      </c>
      <c r="AG8" s="187"/>
      <c r="AH8" s="187"/>
      <c r="AI8" s="187"/>
      <c r="AJ8" s="187"/>
      <c r="AK8" s="187"/>
      <c r="AR8" s="17">
        <v>1</v>
      </c>
      <c r="AS8" s="22" t="s">
        <v>53</v>
      </c>
      <c r="BE8" s="21"/>
      <c r="BF8" s="21"/>
      <c r="BG8" s="21"/>
      <c r="BH8" s="21"/>
      <c r="BI8" s="21"/>
      <c r="BJ8" s="21"/>
      <c r="BK8" s="21"/>
      <c r="BL8" s="21"/>
      <c r="BM8" s="21"/>
      <c r="BN8" s="21"/>
      <c r="BO8" s="21"/>
      <c r="BP8" s="21"/>
      <c r="BQ8" s="21"/>
      <c r="BR8" s="21"/>
      <c r="BS8" s="21"/>
      <c r="BT8" s="21"/>
      <c r="BU8" s="21"/>
      <c r="BV8" s="21"/>
      <c r="BW8" s="21"/>
      <c r="BX8" s="21"/>
      <c r="BY8" s="21"/>
      <c r="BZ8" s="21"/>
      <c r="CA8" s="21"/>
      <c r="CB8" s="21"/>
      <c r="CC8" s="21"/>
    </row>
    <row r="9" spans="1:85" ht="4.95" customHeight="1" x14ac:dyDescent="0.3">
      <c r="H9" s="2"/>
      <c r="I9" s="2"/>
      <c r="AR9" s="22"/>
      <c r="BW9" s="21"/>
      <c r="BX9" s="21"/>
      <c r="BY9" s="21"/>
      <c r="BZ9" s="21"/>
      <c r="CA9" s="21"/>
      <c r="CB9" s="21"/>
      <c r="CC9" s="21"/>
    </row>
    <row r="10" spans="1:85" ht="15" customHeight="1" x14ac:dyDescent="0.3">
      <c r="B10" s="22" t="s">
        <v>72</v>
      </c>
      <c r="G10" s="126"/>
      <c r="H10" s="22" t="s">
        <v>69</v>
      </c>
      <c r="N10" s="126"/>
      <c r="O10" s="22" t="s">
        <v>70</v>
      </c>
      <c r="W10" s="4"/>
      <c r="X10" s="4"/>
      <c r="Y10" s="126"/>
      <c r="Z10" s="22" t="str">
        <f>Tables!F24</f>
        <v xml:space="preserve"> O&amp;M Plan</v>
      </c>
      <c r="AH10" s="126"/>
      <c r="AI10" s="22" t="s">
        <v>73</v>
      </c>
      <c r="AS10" s="4" t="s">
        <v>55</v>
      </c>
      <c r="AT10" s="22" t="s">
        <v>396</v>
      </c>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row>
    <row r="11" spans="1:85" ht="4.95" customHeight="1" x14ac:dyDescent="0.3">
      <c r="BW11" s="21"/>
      <c r="BX11" s="21"/>
      <c r="BY11" s="21"/>
      <c r="BZ11" s="21"/>
      <c r="CA11" s="21"/>
      <c r="CB11" s="21"/>
      <c r="CC11" s="21"/>
    </row>
    <row r="12" spans="1:85" ht="15" customHeight="1" x14ac:dyDescent="0.3">
      <c r="A12" s="199" t="s">
        <v>422</v>
      </c>
      <c r="B12" s="199"/>
      <c r="C12" s="199"/>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S12" s="4" t="s">
        <v>56</v>
      </c>
      <c r="AT12" s="22" t="s">
        <v>54</v>
      </c>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row>
    <row r="13" spans="1:85" ht="15" customHeight="1" x14ac:dyDescent="0.3">
      <c r="B13" s="1" t="s">
        <v>36</v>
      </c>
      <c r="C13" s="1"/>
      <c r="D13" s="1"/>
      <c r="E13" s="1"/>
      <c r="F13" s="1"/>
      <c r="G13" s="1"/>
      <c r="I13" s="1"/>
      <c r="J13" s="1"/>
      <c r="K13" s="1"/>
      <c r="L13" s="1"/>
      <c r="M13" s="1"/>
      <c r="N13" s="1"/>
      <c r="O13" s="1"/>
      <c r="P13" s="1"/>
      <c r="Q13" s="1"/>
      <c r="R13" s="1"/>
      <c r="S13" s="58"/>
      <c r="T13" s="59"/>
      <c r="U13" s="1" t="s">
        <v>37</v>
      </c>
      <c r="V13" s="1"/>
      <c r="W13" s="1"/>
      <c r="X13" s="1"/>
      <c r="Y13" s="1"/>
      <c r="Z13" s="1"/>
      <c r="AA13" s="1"/>
      <c r="AB13" s="1"/>
      <c r="AD13" s="1"/>
      <c r="AE13" s="1"/>
      <c r="AF13" s="1"/>
      <c r="AG13" s="1"/>
      <c r="AI13" s="45"/>
      <c r="AJ13" s="45"/>
      <c r="AR13" s="17">
        <v>2</v>
      </c>
      <c r="AS13" s="22" t="s">
        <v>288</v>
      </c>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row>
    <row r="14" spans="1:85" ht="4.95" customHeight="1" x14ac:dyDescent="0.3">
      <c r="P14" s="1"/>
      <c r="Q14" s="1"/>
      <c r="R14" s="1"/>
      <c r="S14" s="58"/>
      <c r="T14" s="59"/>
      <c r="U14" s="1"/>
      <c r="V14" s="1"/>
      <c r="W14" s="1"/>
      <c r="X14" s="1"/>
      <c r="Y14" s="1"/>
      <c r="Z14" s="1"/>
      <c r="AA14" s="1"/>
      <c r="AB14" s="1"/>
      <c r="AD14" s="1"/>
      <c r="AE14" s="1"/>
      <c r="AF14" s="1"/>
      <c r="AG14" s="1"/>
      <c r="AI14" s="45"/>
      <c r="AJ14" s="45"/>
    </row>
    <row r="15" spans="1:85" ht="15" customHeight="1" x14ac:dyDescent="0.3">
      <c r="B15" s="15">
        <f>'Form 2E - Design'!G23</f>
        <v>0</v>
      </c>
      <c r="C15" s="75" t="s">
        <v>363</v>
      </c>
      <c r="L15" s="15">
        <f>'Form 2E - Design'!R23</f>
        <v>0</v>
      </c>
      <c r="M15" s="75" t="s">
        <v>365</v>
      </c>
      <c r="P15" s="1"/>
      <c r="Q15" s="1"/>
      <c r="R15" s="1"/>
      <c r="S15" s="58"/>
      <c r="U15" s="130"/>
      <c r="V15" s="75" t="s">
        <v>363</v>
      </c>
      <c r="AE15" s="130"/>
      <c r="AF15" s="75" t="s">
        <v>365</v>
      </c>
      <c r="AI15" s="45"/>
      <c r="AJ15" s="45"/>
      <c r="AM15" s="73">
        <f>IF(AND(ISBLANK(U15),ISBLANK(AE15)),1,2)</f>
        <v>1</v>
      </c>
      <c r="AS15" s="4" t="s">
        <v>55</v>
      </c>
      <c r="AT15" s="22" t="s">
        <v>174</v>
      </c>
    </row>
    <row r="16" spans="1:85" ht="4.95" customHeight="1" x14ac:dyDescent="0.3">
      <c r="P16" s="1"/>
      <c r="Q16" s="1"/>
      <c r="R16" s="1"/>
      <c r="S16" s="58"/>
      <c r="U16" s="1"/>
      <c r="V16" s="1"/>
      <c r="W16" s="1"/>
      <c r="X16" s="1"/>
      <c r="Y16" s="1"/>
      <c r="Z16" s="1"/>
      <c r="AA16" s="1"/>
      <c r="AB16" s="1"/>
      <c r="AD16" s="1"/>
      <c r="AE16" s="1"/>
      <c r="AF16" s="1"/>
      <c r="AG16" s="1"/>
      <c r="AI16" s="45"/>
      <c r="AJ16" s="45"/>
    </row>
    <row r="17" spans="1:81" ht="15" customHeight="1" x14ac:dyDescent="0.3">
      <c r="A17" s="75" t="s">
        <v>132</v>
      </c>
      <c r="F17" s="127">
        <f>'Form 2E - Design'!G25</f>
        <v>0</v>
      </c>
      <c r="G17" s="22" t="str">
        <f>'Form 2E - Design'!H25</f>
        <v xml:space="preserve"> Advanced Drainage Systems</v>
      </c>
      <c r="S17" s="58"/>
      <c r="T17" s="138" t="s">
        <v>172</v>
      </c>
      <c r="X17" s="6"/>
      <c r="Y17" s="126"/>
      <c r="Z17" s="22" t="str">
        <f>G17</f>
        <v xml:space="preserve"> Advanced Drainage Systems</v>
      </c>
      <c r="AM17" s="73">
        <f>IF(AND(ISBLANK(Y17),ISBLANK(Y21),ISBLANK(Y19),ISBLANK(Y23)),1,2)</f>
        <v>1</v>
      </c>
      <c r="AT17" s="22" t="s">
        <v>175</v>
      </c>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row>
    <row r="18" spans="1:81" ht="4.95" customHeight="1" x14ac:dyDescent="0.3">
      <c r="S18" s="58"/>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row>
    <row r="19" spans="1:81" ht="15" customHeight="1" x14ac:dyDescent="0.3">
      <c r="F19" s="127">
        <f>'Form 2E - Design'!R25</f>
        <v>0</v>
      </c>
      <c r="G19" s="22" t="str">
        <f>'Form 2E - Design'!S25</f>
        <v xml:space="preserve"> Contech</v>
      </c>
      <c r="S19" s="58"/>
      <c r="Y19" s="126"/>
      <c r="Z19" s="22" t="str">
        <f>G19</f>
        <v xml:space="preserve"> Contech</v>
      </c>
      <c r="AR19" s="22"/>
      <c r="AS19" s="4" t="s">
        <v>56</v>
      </c>
      <c r="AT19" s="22" t="s">
        <v>58</v>
      </c>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row>
    <row r="20" spans="1:81" ht="4.95" customHeight="1" x14ac:dyDescent="0.3">
      <c r="S20" s="58"/>
    </row>
    <row r="21" spans="1:81" ht="15" customHeight="1" x14ac:dyDescent="0.3">
      <c r="F21" s="127">
        <f>'Form 2E - Design'!AB25</f>
        <v>0</v>
      </c>
      <c r="G21" s="22" t="str">
        <f>'Form 2E - Design'!AC25</f>
        <v xml:space="preserve"> Hydro International</v>
      </c>
      <c r="S21" s="58"/>
      <c r="Y21" s="126"/>
      <c r="Z21" s="22" t="str">
        <f>G21</f>
        <v xml:space="preserve"> Hydro International</v>
      </c>
      <c r="AS21" s="4" t="s">
        <v>62</v>
      </c>
      <c r="AT21" s="22" t="s">
        <v>397</v>
      </c>
    </row>
    <row r="22" spans="1:81" ht="4.95" customHeight="1" x14ac:dyDescent="0.3">
      <c r="S22" s="58"/>
    </row>
    <row r="23" spans="1:81" ht="15" customHeight="1" x14ac:dyDescent="0.3">
      <c r="F23" s="127">
        <f>'Form 2E - Design'!G27</f>
        <v>0</v>
      </c>
      <c r="G23" s="22" t="s">
        <v>125</v>
      </c>
      <c r="I23" s="2"/>
      <c r="J23" s="195">
        <f>'Form 2E - Design'!K27</f>
        <v>0</v>
      </c>
      <c r="K23" s="195"/>
      <c r="L23" s="195"/>
      <c r="M23" s="195"/>
      <c r="N23" s="195"/>
      <c r="O23" s="195"/>
      <c r="P23" s="195"/>
      <c r="Q23" s="195"/>
      <c r="R23" s="195"/>
      <c r="S23" s="58"/>
      <c r="Y23" s="126"/>
      <c r="Z23" s="22" t="s">
        <v>125</v>
      </c>
      <c r="AB23" s="2"/>
      <c r="AC23" s="153"/>
      <c r="AD23" s="153"/>
      <c r="AE23" s="153"/>
      <c r="AF23" s="153"/>
      <c r="AG23" s="153"/>
      <c r="AH23" s="153"/>
      <c r="AI23" s="153"/>
      <c r="AJ23" s="153"/>
      <c r="AK23" s="153"/>
      <c r="AM23" s="73">
        <f>IF(ISBLANK(Y23),1,2)</f>
        <v>1</v>
      </c>
      <c r="AS23" s="4" t="s">
        <v>201</v>
      </c>
      <c r="AT23" s="22" t="s">
        <v>287</v>
      </c>
      <c r="BE23" s="21"/>
      <c r="BF23" s="21"/>
      <c r="BG23" s="21"/>
      <c r="BH23" s="21"/>
      <c r="BI23" s="21"/>
      <c r="BJ23" s="21"/>
      <c r="BK23" s="21"/>
      <c r="BL23" s="21"/>
      <c r="BM23" s="21"/>
      <c r="BN23" s="21"/>
      <c r="BO23" s="21"/>
      <c r="BP23" s="21"/>
      <c r="BQ23" s="21"/>
      <c r="BR23" s="21"/>
      <c r="BS23" s="21"/>
      <c r="BT23" s="21"/>
    </row>
    <row r="24" spans="1:81" ht="4.95" customHeight="1" x14ac:dyDescent="0.3">
      <c r="S24" s="58"/>
    </row>
    <row r="25" spans="1:81" ht="15" customHeight="1" x14ac:dyDescent="0.3">
      <c r="E25" s="2" t="s">
        <v>133</v>
      </c>
      <c r="F25" s="195">
        <f>'Form 2E - Design'!G29</f>
        <v>0</v>
      </c>
      <c r="G25" s="195"/>
      <c r="H25" s="195"/>
      <c r="I25" s="195"/>
      <c r="J25" s="195"/>
      <c r="K25" s="195"/>
      <c r="L25" s="195"/>
      <c r="M25" s="195"/>
      <c r="N25" s="195"/>
      <c r="O25" s="195"/>
      <c r="P25" s="195"/>
      <c r="Q25" s="195"/>
      <c r="R25" s="195"/>
      <c r="S25" s="58"/>
      <c r="X25" s="2" t="s">
        <v>133</v>
      </c>
      <c r="Y25" s="153"/>
      <c r="Z25" s="153"/>
      <c r="AA25" s="153"/>
      <c r="AB25" s="153"/>
      <c r="AC25" s="153"/>
      <c r="AD25" s="153"/>
      <c r="AE25" s="153"/>
      <c r="AF25" s="153"/>
      <c r="AG25" s="153"/>
      <c r="AH25" s="153"/>
      <c r="AI25" s="153"/>
      <c r="AJ25" s="153"/>
      <c r="AK25" s="153"/>
      <c r="AR25" s="17">
        <v>3</v>
      </c>
      <c r="AS25" s="22" t="s">
        <v>57</v>
      </c>
      <c r="AX25" s="71"/>
      <c r="AY25" s="71"/>
      <c r="AZ25" s="71"/>
      <c r="BA25" s="71"/>
      <c r="BB25" s="71"/>
      <c r="BC25" s="71"/>
      <c r="BD25" s="71"/>
      <c r="BE25" s="23"/>
      <c r="BF25" s="23"/>
      <c r="BG25" s="23"/>
      <c r="BH25" s="23"/>
      <c r="BI25" s="23"/>
      <c r="BJ25" s="23"/>
      <c r="BK25" s="23"/>
      <c r="BL25" s="23"/>
      <c r="BM25" s="23"/>
      <c r="BN25" s="23"/>
      <c r="BO25" s="23"/>
      <c r="BP25" s="23"/>
      <c r="BQ25" s="23"/>
      <c r="BR25" s="23"/>
      <c r="BS25" s="23"/>
      <c r="BT25" s="23"/>
    </row>
    <row r="26" spans="1:81" ht="15" customHeight="1" x14ac:dyDescent="0.3">
      <c r="E26" s="2" t="s">
        <v>134</v>
      </c>
      <c r="F26" s="196">
        <f>'Form 2E - Design'!W29</f>
        <v>0</v>
      </c>
      <c r="G26" s="196"/>
      <c r="H26" s="196"/>
      <c r="I26" s="196"/>
      <c r="J26" s="196"/>
      <c r="K26" s="196"/>
      <c r="L26" s="196"/>
      <c r="M26" s="196"/>
      <c r="N26" s="196"/>
      <c r="O26" s="196"/>
      <c r="P26" s="196"/>
      <c r="Q26" s="196"/>
      <c r="R26" s="196"/>
      <c r="S26" s="58"/>
      <c r="X26" s="2" t="s">
        <v>134</v>
      </c>
      <c r="Y26" s="162"/>
      <c r="Z26" s="162"/>
      <c r="AA26" s="162"/>
      <c r="AB26" s="162"/>
      <c r="AC26" s="162"/>
      <c r="AD26" s="162"/>
      <c r="AE26" s="162"/>
      <c r="AF26" s="162"/>
      <c r="AG26" s="162"/>
      <c r="AH26" s="162"/>
      <c r="AI26" s="162"/>
      <c r="AJ26" s="162"/>
      <c r="AK26" s="162"/>
      <c r="AS26" s="4" t="s">
        <v>55</v>
      </c>
      <c r="AT26" s="22" t="s">
        <v>398</v>
      </c>
      <c r="AX26" s="71"/>
      <c r="AY26" s="71"/>
      <c r="AZ26" s="71"/>
      <c r="BA26" s="71"/>
      <c r="BB26" s="71"/>
      <c r="BC26" s="71"/>
      <c r="BD26" s="71"/>
      <c r="BE26" s="23"/>
      <c r="BF26" s="23"/>
      <c r="BG26" s="23"/>
      <c r="BH26" s="23"/>
      <c r="BI26" s="23"/>
      <c r="BJ26" s="23"/>
      <c r="BK26" s="23"/>
      <c r="BL26" s="23"/>
      <c r="BM26" s="23"/>
      <c r="BN26" s="23"/>
      <c r="BO26" s="23"/>
      <c r="BP26" s="23"/>
      <c r="BQ26" s="23"/>
      <c r="BR26" s="23"/>
      <c r="BS26" s="23"/>
      <c r="BT26" s="23"/>
    </row>
    <row r="27" spans="1:81" ht="15" customHeight="1" x14ac:dyDescent="0.3">
      <c r="S27" s="58"/>
      <c r="AS27" s="4" t="s">
        <v>56</v>
      </c>
      <c r="AT27" s="22" t="s">
        <v>60</v>
      </c>
      <c r="BU27" s="21"/>
      <c r="BV27" s="21"/>
      <c r="BW27" s="21"/>
      <c r="BX27" s="21"/>
      <c r="BY27" s="21"/>
      <c r="BZ27" s="21"/>
      <c r="CA27" s="21"/>
      <c r="CB27" s="21"/>
      <c r="CC27" s="21"/>
    </row>
    <row r="28" spans="1:81" ht="15" customHeight="1" x14ac:dyDescent="0.3">
      <c r="A28" s="75" t="s">
        <v>249</v>
      </c>
      <c r="E28" s="2"/>
      <c r="M28" s="2" t="s">
        <v>404</v>
      </c>
      <c r="N28" s="200">
        <f>'Form 2E - Design'!X32</f>
        <v>0</v>
      </c>
      <c r="O28" s="200"/>
      <c r="P28" s="200"/>
      <c r="Q28" s="200"/>
      <c r="S28" s="58"/>
      <c r="T28" s="75" t="s">
        <v>250</v>
      </c>
      <c r="X28" s="2"/>
      <c r="AF28" s="2" t="s">
        <v>404</v>
      </c>
      <c r="AG28" s="152"/>
      <c r="AH28" s="152"/>
      <c r="AI28" s="152"/>
      <c r="AJ28" s="152"/>
      <c r="AN28" s="201" t="s">
        <v>260</v>
      </c>
      <c r="AO28" s="201"/>
      <c r="AP28" s="201"/>
      <c r="AT28" s="71" t="s">
        <v>63</v>
      </c>
      <c r="AU28" s="22" t="s">
        <v>171</v>
      </c>
      <c r="BE28" s="21"/>
      <c r="BF28" s="21"/>
      <c r="BG28" s="21"/>
      <c r="BH28" s="21"/>
      <c r="BI28" s="21"/>
      <c r="BJ28" s="21"/>
      <c r="BK28" s="21"/>
      <c r="BL28" s="21"/>
      <c r="BM28" s="21"/>
      <c r="BN28" s="21"/>
      <c r="BO28" s="21"/>
      <c r="BP28" s="21"/>
      <c r="BQ28" s="21"/>
      <c r="BR28" s="21"/>
      <c r="BS28" s="21"/>
      <c r="BT28" s="21"/>
      <c r="BV28" s="21"/>
      <c r="BW28" s="21"/>
      <c r="BX28" s="21"/>
      <c r="BY28" s="21"/>
      <c r="BZ28" s="21"/>
      <c r="CA28" s="21"/>
      <c r="CB28" s="21"/>
      <c r="CC28" s="21"/>
    </row>
    <row r="29" spans="1:81" ht="15" customHeight="1" x14ac:dyDescent="0.3">
      <c r="E29" s="2" t="s">
        <v>101</v>
      </c>
      <c r="F29" s="195">
        <f>'Form 2E - Design'!X33</f>
        <v>0</v>
      </c>
      <c r="G29" s="195"/>
      <c r="H29" s="195"/>
      <c r="I29" s="195"/>
      <c r="M29" s="2" t="s">
        <v>102</v>
      </c>
      <c r="N29" s="195">
        <f>'Form 2E - Design'!AF33</f>
        <v>0</v>
      </c>
      <c r="O29" s="195"/>
      <c r="P29" s="195"/>
      <c r="Q29" s="195"/>
      <c r="S29" s="58"/>
      <c r="X29" s="2" t="s">
        <v>101</v>
      </c>
      <c r="Y29" s="153"/>
      <c r="Z29" s="153"/>
      <c r="AA29" s="153"/>
      <c r="AB29" s="153"/>
      <c r="AF29" s="2" t="s">
        <v>102</v>
      </c>
      <c r="AG29" s="153"/>
      <c r="AH29" s="153"/>
      <c r="AI29" s="153"/>
      <c r="AJ29" s="153"/>
      <c r="AN29" s="16" t="s">
        <v>410</v>
      </c>
      <c r="AO29" s="16" t="s">
        <v>360</v>
      </c>
      <c r="AP29" s="16" t="s">
        <v>361</v>
      </c>
      <c r="AR29" s="22"/>
      <c r="AT29" s="71" t="s">
        <v>63</v>
      </c>
      <c r="AU29" s="22" t="s">
        <v>77</v>
      </c>
      <c r="BV29" s="21"/>
      <c r="BW29" s="21"/>
      <c r="BX29" s="21"/>
      <c r="BY29" s="21"/>
      <c r="BZ29" s="21"/>
      <c r="CA29" s="21"/>
      <c r="CB29" s="21"/>
      <c r="CC29" s="21"/>
    </row>
    <row r="30" spans="1:81" ht="15" customHeight="1" x14ac:dyDescent="0.3">
      <c r="E30" s="2" t="s">
        <v>100</v>
      </c>
      <c r="F30" s="154">
        <f>'Form 2E - Design'!X34</f>
        <v>0</v>
      </c>
      <c r="G30" s="154"/>
      <c r="H30" s="154"/>
      <c r="I30" s="22" t="s">
        <v>29</v>
      </c>
      <c r="K30" s="24"/>
      <c r="S30" s="58"/>
      <c r="X30" s="2" t="s">
        <v>100</v>
      </c>
      <c r="Y30" s="149"/>
      <c r="Z30" s="149"/>
      <c r="AA30" s="149"/>
      <c r="AB30" s="22" t="s">
        <v>29</v>
      </c>
      <c r="AD30" s="24"/>
      <c r="AM30" s="73">
        <f>IF(ISBLANK(Y30),1,2)</f>
        <v>1</v>
      </c>
      <c r="AN30" s="140">
        <f>(Y30/2)^2*3.14</f>
        <v>0</v>
      </c>
      <c r="AO30" s="73">
        <f>Y31*AG31</f>
        <v>0</v>
      </c>
      <c r="AP30" s="73">
        <f>MAX(AN30:AO30)</f>
        <v>0</v>
      </c>
      <c r="AR30" s="22"/>
      <c r="AT30" s="71" t="s">
        <v>63</v>
      </c>
      <c r="AU30" s="22" t="s">
        <v>190</v>
      </c>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row>
    <row r="31" spans="1:81" ht="15" customHeight="1" x14ac:dyDescent="0.3">
      <c r="E31" s="2" t="s">
        <v>99</v>
      </c>
      <c r="F31" s="154">
        <f>'Form 2E - Design'!X35</f>
        <v>0</v>
      </c>
      <c r="G31" s="154"/>
      <c r="H31" s="154"/>
      <c r="I31" s="22" t="s">
        <v>29</v>
      </c>
      <c r="K31" s="24"/>
      <c r="M31" s="2" t="s">
        <v>30</v>
      </c>
      <c r="N31" s="185">
        <f>'Form 2E - Design'!AF35</f>
        <v>0</v>
      </c>
      <c r="O31" s="185"/>
      <c r="P31" s="185"/>
      <c r="Q31" s="22" t="s">
        <v>29</v>
      </c>
      <c r="S31" s="58"/>
      <c r="X31" s="2" t="s">
        <v>99</v>
      </c>
      <c r="Y31" s="149"/>
      <c r="Z31" s="149"/>
      <c r="AA31" s="149"/>
      <c r="AB31" s="22" t="s">
        <v>29</v>
      </c>
      <c r="AD31" s="24"/>
      <c r="AF31" s="2" t="s">
        <v>30</v>
      </c>
      <c r="AG31" s="150"/>
      <c r="AH31" s="150"/>
      <c r="AI31" s="150"/>
      <c r="AJ31" s="22" t="s">
        <v>29</v>
      </c>
      <c r="AM31" s="73">
        <f>IF(AND(ISBLANK(Y31),ISBLANK(AG31)),1,2)</f>
        <v>1</v>
      </c>
      <c r="AR31" s="22"/>
      <c r="AT31" s="71" t="s">
        <v>63</v>
      </c>
      <c r="AU31" s="22" t="str">
        <f>Tables!F24</f>
        <v xml:space="preserve"> O&amp;M Plan</v>
      </c>
      <c r="BE31" s="21"/>
      <c r="BF31" s="21"/>
      <c r="BG31" s="21"/>
      <c r="BH31" s="21"/>
      <c r="BI31" s="21"/>
      <c r="BJ31" s="21"/>
      <c r="BK31" s="21"/>
      <c r="BL31" s="21"/>
      <c r="BM31" s="21"/>
      <c r="BN31" s="21"/>
      <c r="BO31" s="21"/>
      <c r="BP31" s="21"/>
      <c r="BQ31" s="21"/>
      <c r="BR31" s="21"/>
      <c r="BS31" s="21"/>
      <c r="BT31" s="21"/>
      <c r="BV31" s="21"/>
      <c r="BW31" s="21"/>
      <c r="BX31" s="21"/>
      <c r="BY31" s="21"/>
      <c r="BZ31" s="21"/>
      <c r="CA31" s="21"/>
      <c r="CB31" s="21"/>
      <c r="CC31" s="21"/>
    </row>
    <row r="32" spans="1:81" ht="15" customHeight="1" x14ac:dyDescent="0.3">
      <c r="E32" s="2" t="s">
        <v>247</v>
      </c>
      <c r="F32" s="154">
        <f>'Form 2E - Design'!X36</f>
        <v>0</v>
      </c>
      <c r="G32" s="154"/>
      <c r="H32" s="154"/>
      <c r="I32" s="22" t="s">
        <v>29</v>
      </c>
      <c r="K32" s="24"/>
      <c r="M32" s="2" t="s">
        <v>248</v>
      </c>
      <c r="N32" s="154">
        <f>'Form 2E - Design'!AF36</f>
        <v>0</v>
      </c>
      <c r="O32" s="154"/>
      <c r="P32" s="154"/>
      <c r="Q32" s="22" t="s">
        <v>29</v>
      </c>
      <c r="S32" s="58"/>
      <c r="X32" s="2" t="s">
        <v>247</v>
      </c>
      <c r="Y32" s="149"/>
      <c r="Z32" s="149"/>
      <c r="AA32" s="149"/>
      <c r="AB32" s="22" t="s">
        <v>29</v>
      </c>
      <c r="AD32" s="24"/>
      <c r="AF32" s="2" t="s">
        <v>248</v>
      </c>
      <c r="AG32" s="149"/>
      <c r="AH32" s="149"/>
      <c r="AI32" s="149"/>
      <c r="AJ32" s="22" t="s">
        <v>29</v>
      </c>
      <c r="AR32" s="17">
        <v>4</v>
      </c>
      <c r="AS32" s="22" t="s">
        <v>52</v>
      </c>
      <c r="BV32" s="21"/>
      <c r="BW32" s="21"/>
      <c r="BX32" s="21"/>
      <c r="BY32" s="21"/>
      <c r="BZ32" s="21"/>
      <c r="CA32" s="21"/>
      <c r="CB32" s="21"/>
      <c r="CC32" s="21"/>
    </row>
    <row r="33" spans="1:81" ht="15" customHeight="1" x14ac:dyDescent="0.3">
      <c r="F33" s="171" t="s">
        <v>22</v>
      </c>
      <c r="G33" s="171"/>
      <c r="H33" s="171"/>
      <c r="I33" s="24"/>
      <c r="J33" s="171" t="s">
        <v>126</v>
      </c>
      <c r="K33" s="171"/>
      <c r="L33" s="171"/>
      <c r="M33" s="171"/>
      <c r="O33" s="171" t="s">
        <v>27</v>
      </c>
      <c r="P33" s="171"/>
      <c r="Q33" s="171"/>
      <c r="R33" s="171"/>
      <c r="S33" s="58"/>
      <c r="Y33" s="171" t="s">
        <v>22</v>
      </c>
      <c r="Z33" s="171"/>
      <c r="AA33" s="171"/>
      <c r="AB33" s="24"/>
      <c r="AC33" s="171" t="s">
        <v>126</v>
      </c>
      <c r="AD33" s="171"/>
      <c r="AE33" s="171"/>
      <c r="AF33" s="171"/>
      <c r="AH33" s="171" t="s">
        <v>27</v>
      </c>
      <c r="AI33" s="171"/>
      <c r="AJ33" s="171"/>
      <c r="AK33" s="171"/>
      <c r="AS33" s="4" t="s">
        <v>55</v>
      </c>
      <c r="AT33" s="22" t="s">
        <v>399</v>
      </c>
      <c r="BV33" s="21"/>
      <c r="BW33" s="21"/>
      <c r="BX33" s="21"/>
      <c r="BY33" s="21"/>
      <c r="BZ33" s="21"/>
      <c r="CA33" s="21"/>
      <c r="CB33" s="21"/>
      <c r="CC33" s="21"/>
    </row>
    <row r="34" spans="1:81" ht="15" customHeight="1" x14ac:dyDescent="0.3">
      <c r="E34" s="2" t="s">
        <v>98</v>
      </c>
      <c r="F34" s="195">
        <f>'Form 2E - Design'!X39</f>
        <v>0</v>
      </c>
      <c r="G34" s="195"/>
      <c r="H34" s="195"/>
      <c r="I34" s="24"/>
      <c r="J34" s="185">
        <f>'Form 2E - Design'!AB39</f>
        <v>0</v>
      </c>
      <c r="K34" s="185"/>
      <c r="L34" s="185"/>
      <c r="M34" s="22" t="s">
        <v>28</v>
      </c>
      <c r="O34" s="185">
        <f>'Form 2E - Design'!AG39</f>
        <v>0</v>
      </c>
      <c r="P34" s="185"/>
      <c r="Q34" s="185"/>
      <c r="R34" s="22" t="s">
        <v>29</v>
      </c>
      <c r="S34" s="58"/>
      <c r="X34" s="2" t="s">
        <v>98</v>
      </c>
      <c r="Y34" s="153"/>
      <c r="Z34" s="153"/>
      <c r="AA34" s="153"/>
      <c r="AB34" s="24"/>
      <c r="AC34" s="150"/>
      <c r="AD34" s="150"/>
      <c r="AE34" s="150"/>
      <c r="AF34" s="22" t="s">
        <v>28</v>
      </c>
      <c r="AH34" s="150"/>
      <c r="AI34" s="150"/>
      <c r="AJ34" s="150"/>
      <c r="AK34" s="22" t="s">
        <v>29</v>
      </c>
      <c r="AM34" s="73">
        <f>IF(ISBLANK(Y34),1,2)</f>
        <v>1</v>
      </c>
      <c r="AS34" s="4" t="s">
        <v>56</v>
      </c>
      <c r="AT34" s="22" t="s">
        <v>149</v>
      </c>
      <c r="BV34" s="21"/>
      <c r="BW34" s="21"/>
      <c r="BX34" s="21"/>
      <c r="BY34" s="21"/>
      <c r="BZ34" s="21"/>
      <c r="CA34" s="21"/>
      <c r="CB34" s="21"/>
      <c r="CC34" s="21"/>
    </row>
    <row r="35" spans="1:81" ht="15" customHeight="1" x14ac:dyDescent="0.3">
      <c r="E35" s="2" t="s">
        <v>143</v>
      </c>
      <c r="F35" s="196">
        <f>'Form 2E - Design'!X40</f>
        <v>0</v>
      </c>
      <c r="G35" s="196"/>
      <c r="H35" s="196"/>
      <c r="I35" s="24"/>
      <c r="J35" s="154">
        <f>'Form 2E - Design'!AB40</f>
        <v>0</v>
      </c>
      <c r="K35" s="154"/>
      <c r="L35" s="154"/>
      <c r="M35" s="22" t="s">
        <v>28</v>
      </c>
      <c r="O35" s="185">
        <f>'Form 2E - Design'!AG40</f>
        <v>0</v>
      </c>
      <c r="P35" s="185"/>
      <c r="Q35" s="185"/>
      <c r="R35" s="22" t="s">
        <v>29</v>
      </c>
      <c r="S35" s="58"/>
      <c r="X35" s="2" t="s">
        <v>143</v>
      </c>
      <c r="Y35" s="153"/>
      <c r="Z35" s="153"/>
      <c r="AA35" s="153"/>
      <c r="AB35" s="24"/>
      <c r="AC35" s="149"/>
      <c r="AD35" s="149"/>
      <c r="AE35" s="149"/>
      <c r="AF35" s="22" t="s">
        <v>28</v>
      </c>
      <c r="AH35" s="149"/>
      <c r="AI35" s="149"/>
      <c r="AJ35" s="149"/>
      <c r="AK35" s="22" t="s">
        <v>29</v>
      </c>
      <c r="AM35" s="73">
        <f t="shared" ref="AM35:AM38" si="0">IF(ISBLANK(Y35),1,2)</f>
        <v>1</v>
      </c>
      <c r="AR35" s="17">
        <v>5</v>
      </c>
      <c r="AS35" s="22" t="str">
        <f>"Form 3E – Hydrodynamic Separator or Snout / Hood As-built Certification Form shall be approved by the "&amp;Tables!F23&amp;" prior to:"</f>
        <v>Form 3E – Hydrodynamic Separator or Snout / Hood As-built Certification Form shall be approved by the County prior to:</v>
      </c>
      <c r="BV35" s="21"/>
      <c r="BW35" s="21"/>
      <c r="BX35" s="21"/>
      <c r="BY35" s="21"/>
      <c r="BZ35" s="21"/>
      <c r="CA35" s="21"/>
      <c r="CB35" s="21"/>
      <c r="CC35" s="21"/>
    </row>
    <row r="36" spans="1:81" ht="15" customHeight="1" x14ac:dyDescent="0.3">
      <c r="E36" s="2" t="s">
        <v>144</v>
      </c>
      <c r="F36" s="196">
        <f>'Form 2E - Design'!X41</f>
        <v>0</v>
      </c>
      <c r="G36" s="196"/>
      <c r="H36" s="196"/>
      <c r="I36" s="24"/>
      <c r="J36" s="154">
        <f>'Form 2E - Design'!AB41</f>
        <v>0</v>
      </c>
      <c r="K36" s="154"/>
      <c r="L36" s="154"/>
      <c r="M36" s="22" t="s">
        <v>28</v>
      </c>
      <c r="O36" s="185">
        <f>'Form 2E - Design'!AG41</f>
        <v>0</v>
      </c>
      <c r="P36" s="185"/>
      <c r="Q36" s="185"/>
      <c r="R36" s="22" t="s">
        <v>29</v>
      </c>
      <c r="S36" s="58"/>
      <c r="X36" s="2" t="s">
        <v>144</v>
      </c>
      <c r="Y36" s="153"/>
      <c r="Z36" s="153"/>
      <c r="AA36" s="153"/>
      <c r="AB36" s="24"/>
      <c r="AC36" s="149"/>
      <c r="AD36" s="149"/>
      <c r="AE36" s="149"/>
      <c r="AF36" s="22" t="s">
        <v>28</v>
      </c>
      <c r="AH36" s="149"/>
      <c r="AI36" s="149"/>
      <c r="AJ36" s="149"/>
      <c r="AK36" s="22" t="s">
        <v>29</v>
      </c>
      <c r="AM36" s="73">
        <f t="shared" si="0"/>
        <v>1</v>
      </c>
      <c r="AS36" s="4" t="s">
        <v>55</v>
      </c>
      <c r="AT36" s="22" t="s">
        <v>61</v>
      </c>
      <c r="BU36" s="21"/>
      <c r="BV36" s="21"/>
      <c r="BW36" s="21"/>
      <c r="BX36" s="21"/>
      <c r="BY36" s="21"/>
      <c r="BZ36" s="21"/>
      <c r="CA36" s="21"/>
      <c r="CB36" s="21"/>
      <c r="CC36" s="21"/>
    </row>
    <row r="37" spans="1:81" ht="15" customHeight="1" x14ac:dyDescent="0.3">
      <c r="E37" s="2" t="s">
        <v>145</v>
      </c>
      <c r="F37" s="196">
        <f>'Form 2E - Design'!X42</f>
        <v>0</v>
      </c>
      <c r="G37" s="196"/>
      <c r="H37" s="196"/>
      <c r="I37" s="24"/>
      <c r="J37" s="154">
        <f>'Form 2E - Design'!AB42</f>
        <v>0</v>
      </c>
      <c r="K37" s="154"/>
      <c r="L37" s="154"/>
      <c r="M37" s="22" t="s">
        <v>28</v>
      </c>
      <c r="O37" s="185">
        <f>'Form 2E - Design'!AG42</f>
        <v>0</v>
      </c>
      <c r="P37" s="185"/>
      <c r="Q37" s="185"/>
      <c r="R37" s="22" t="s">
        <v>29</v>
      </c>
      <c r="S37" s="58"/>
      <c r="X37" s="2" t="s">
        <v>145</v>
      </c>
      <c r="Y37" s="153"/>
      <c r="Z37" s="153"/>
      <c r="AA37" s="153"/>
      <c r="AB37" s="24"/>
      <c r="AC37" s="149"/>
      <c r="AD37" s="149"/>
      <c r="AE37" s="149"/>
      <c r="AF37" s="22" t="s">
        <v>28</v>
      </c>
      <c r="AH37" s="149"/>
      <c r="AI37" s="149"/>
      <c r="AJ37" s="149"/>
      <c r="AK37" s="22" t="s">
        <v>29</v>
      </c>
      <c r="AM37" s="73">
        <f t="shared" si="0"/>
        <v>1</v>
      </c>
      <c r="AS37" s="4" t="s">
        <v>56</v>
      </c>
      <c r="AT37" s="22" t="s">
        <v>59</v>
      </c>
      <c r="BV37" s="21"/>
      <c r="BW37" s="21"/>
      <c r="BX37" s="21"/>
      <c r="BY37" s="21"/>
      <c r="BZ37" s="21"/>
      <c r="CA37" s="21"/>
      <c r="CB37" s="21"/>
      <c r="CC37" s="21"/>
    </row>
    <row r="38" spans="1:81" ht="15" customHeight="1" x14ac:dyDescent="0.3">
      <c r="E38" s="2" t="s">
        <v>146</v>
      </c>
      <c r="F38" s="196">
        <f>'Form 2E - Design'!X43</f>
        <v>0</v>
      </c>
      <c r="G38" s="196"/>
      <c r="H38" s="196"/>
      <c r="I38" s="24"/>
      <c r="J38" s="154">
        <f>'Form 2E - Design'!AB43</f>
        <v>0</v>
      </c>
      <c r="K38" s="154"/>
      <c r="L38" s="154"/>
      <c r="M38" s="22" t="s">
        <v>28</v>
      </c>
      <c r="O38" s="185">
        <f>'Form 2E - Design'!AG43</f>
        <v>0</v>
      </c>
      <c r="P38" s="185"/>
      <c r="Q38" s="185"/>
      <c r="R38" s="22" t="s">
        <v>29</v>
      </c>
      <c r="S38" s="58"/>
      <c r="X38" s="2" t="s">
        <v>146</v>
      </c>
      <c r="Y38" s="153"/>
      <c r="Z38" s="153"/>
      <c r="AA38" s="153"/>
      <c r="AB38" s="24"/>
      <c r="AC38" s="149"/>
      <c r="AD38" s="149"/>
      <c r="AE38" s="149"/>
      <c r="AF38" s="22" t="s">
        <v>28</v>
      </c>
      <c r="AH38" s="149"/>
      <c r="AI38" s="149"/>
      <c r="AJ38" s="149"/>
      <c r="AK38" s="22" t="s">
        <v>29</v>
      </c>
      <c r="AM38" s="73">
        <f t="shared" si="0"/>
        <v>1</v>
      </c>
      <c r="BV38" s="21"/>
      <c r="BW38" s="21"/>
      <c r="BX38" s="21"/>
      <c r="BY38" s="21"/>
      <c r="BZ38" s="21"/>
      <c r="CA38" s="21"/>
      <c r="CB38" s="21"/>
      <c r="CC38" s="21"/>
    </row>
    <row r="39" spans="1:81" ht="4.95" customHeight="1" x14ac:dyDescent="0.3">
      <c r="S39" s="58"/>
      <c r="AM39" s="73"/>
      <c r="AS39" s="4"/>
      <c r="BV39" s="21"/>
      <c r="BW39" s="21"/>
      <c r="BX39" s="21"/>
      <c r="BY39" s="21"/>
      <c r="BZ39" s="21"/>
      <c r="CA39" s="21"/>
      <c r="CB39" s="21"/>
      <c r="CC39" s="21"/>
    </row>
    <row r="40" spans="1:81" ht="15" customHeight="1" x14ac:dyDescent="0.3">
      <c r="E40" s="2" t="s">
        <v>423</v>
      </c>
      <c r="F40" s="203">
        <f>'Form 2E - Design'!X45</f>
        <v>0</v>
      </c>
      <c r="G40" s="203"/>
      <c r="H40" s="203"/>
      <c r="I40" s="203"/>
      <c r="M40" s="2" t="s">
        <v>424</v>
      </c>
      <c r="N40" s="203">
        <f>'Form 2E - Design'!AF45</f>
        <v>0</v>
      </c>
      <c r="O40" s="203"/>
      <c r="P40" s="203"/>
      <c r="Q40" s="203"/>
      <c r="S40" s="58"/>
      <c r="X40" s="2" t="s">
        <v>423</v>
      </c>
      <c r="Y40" s="172"/>
      <c r="Z40" s="172"/>
      <c r="AA40" s="172"/>
      <c r="AB40" s="172"/>
      <c r="AF40" s="2" t="s">
        <v>32</v>
      </c>
      <c r="AG40" s="173"/>
      <c r="AH40" s="173"/>
      <c r="AI40" s="173"/>
      <c r="AJ40" s="173"/>
      <c r="AM40" s="73">
        <f>IF(ISBLANK(Y40),1,2)</f>
        <v>1</v>
      </c>
      <c r="AN40" s="51" t="s">
        <v>279</v>
      </c>
      <c r="AO40" s="73">
        <f>IF(ISBLANK(Y40),1,IF(ISTEXT(Y40)=TRUE,3,2))</f>
        <v>1</v>
      </c>
      <c r="BV40" s="21"/>
      <c r="BW40" s="21"/>
      <c r="BX40" s="21"/>
      <c r="BY40" s="21"/>
      <c r="BZ40" s="21"/>
      <c r="CA40" s="21"/>
      <c r="CB40" s="21"/>
      <c r="CC40" s="21"/>
    </row>
    <row r="41" spans="1:81" ht="15" customHeight="1" x14ac:dyDescent="0.3">
      <c r="S41" s="58"/>
      <c r="AM41" s="73">
        <f>IF(ISBLANK(AG40),1,2)</f>
        <v>1</v>
      </c>
      <c r="AN41" s="51" t="s">
        <v>280</v>
      </c>
      <c r="AO41" s="73">
        <f>IF(ISBLANK(AG40),1,IF(ISTEXT(AG40)=TRUE,3,2))</f>
        <v>1</v>
      </c>
      <c r="BV41" s="21"/>
      <c r="BW41" s="21"/>
      <c r="BX41" s="21"/>
      <c r="BY41" s="21"/>
      <c r="BZ41" s="21"/>
      <c r="CA41" s="21"/>
      <c r="CB41" s="21"/>
      <c r="CC41" s="21"/>
    </row>
    <row r="42" spans="1:81" ht="15" customHeight="1" x14ac:dyDescent="0.3">
      <c r="A42" s="75" t="s">
        <v>203</v>
      </c>
      <c r="S42" s="58"/>
      <c r="T42" s="75" t="s">
        <v>204</v>
      </c>
      <c r="BE42" s="21"/>
      <c r="BF42" s="21"/>
      <c r="BG42" s="21"/>
      <c r="BH42" s="21"/>
      <c r="BI42" s="21"/>
      <c r="BJ42" s="21"/>
      <c r="BK42" s="21"/>
      <c r="BL42" s="21"/>
      <c r="BM42" s="21"/>
      <c r="BN42" s="21"/>
      <c r="BO42" s="21"/>
      <c r="BP42" s="21"/>
      <c r="BQ42" s="21"/>
      <c r="BR42" s="21"/>
      <c r="BS42" s="21"/>
      <c r="BT42" s="21"/>
      <c r="BV42" s="21"/>
      <c r="BW42" s="21"/>
      <c r="BX42" s="21"/>
      <c r="BY42" s="21"/>
      <c r="BZ42" s="21"/>
      <c r="CA42" s="21"/>
      <c r="CB42" s="21"/>
      <c r="CC42" s="21"/>
    </row>
    <row r="43" spans="1:81" ht="15" customHeight="1" x14ac:dyDescent="0.3">
      <c r="M43" s="2" t="s">
        <v>421</v>
      </c>
      <c r="N43" s="185" t="str">
        <f>'Form 2E - Design'!AQ63</f>
        <v/>
      </c>
      <c r="O43" s="185"/>
      <c r="P43" s="185"/>
      <c r="Q43" s="6" t="s">
        <v>147</v>
      </c>
      <c r="S43" s="58"/>
      <c r="AF43" s="2" t="s">
        <v>421</v>
      </c>
      <c r="AG43" s="150"/>
      <c r="AH43" s="150"/>
      <c r="AI43" s="150"/>
      <c r="AJ43" s="6" t="s">
        <v>147</v>
      </c>
      <c r="AM43" s="73">
        <f>IF(ISBLANK(AG43),1,2)</f>
        <v>1</v>
      </c>
      <c r="AN43" s="73">
        <f>SUM(AM43:AM46,AM48)</f>
        <v>6</v>
      </c>
      <c r="BV43" s="21"/>
      <c r="BW43" s="21"/>
      <c r="BX43" s="21"/>
      <c r="BY43" s="21"/>
      <c r="BZ43" s="21"/>
      <c r="CA43" s="21"/>
      <c r="CB43" s="21"/>
      <c r="CC43" s="21"/>
    </row>
    <row r="44" spans="1:81" ht="15" customHeight="1" x14ac:dyDescent="0.3">
      <c r="M44" s="2" t="s">
        <v>136</v>
      </c>
      <c r="N44" s="185" t="str">
        <f>'Form 2E - Design'!AQ64</f>
        <v/>
      </c>
      <c r="O44" s="185"/>
      <c r="P44" s="185"/>
      <c r="Q44" s="6" t="s">
        <v>147</v>
      </c>
      <c r="S44" s="58"/>
      <c r="AF44" s="2" t="s">
        <v>136</v>
      </c>
      <c r="AG44" s="150"/>
      <c r="AH44" s="150"/>
      <c r="AI44" s="150"/>
      <c r="AJ44" s="6" t="s">
        <v>147</v>
      </c>
      <c r="AM44" s="73">
        <f t="shared" ref="AM44:AM48" si="1">IF(ISBLANK(AG44),1,2)</f>
        <v>1</v>
      </c>
      <c r="BE44" s="21"/>
      <c r="BF44" s="21"/>
      <c r="BG44" s="21"/>
      <c r="BH44" s="21"/>
      <c r="BI44" s="21"/>
      <c r="BJ44" s="21"/>
      <c r="BK44" s="21"/>
      <c r="BL44" s="21"/>
      <c r="BM44" s="21"/>
      <c r="BN44" s="21"/>
      <c r="BO44" s="21"/>
      <c r="BP44" s="21"/>
      <c r="BQ44" s="21"/>
      <c r="BR44" s="21"/>
      <c r="BS44" s="21"/>
      <c r="BT44" s="21"/>
      <c r="BV44" s="21"/>
      <c r="BW44" s="21"/>
      <c r="BX44" s="21"/>
      <c r="BY44" s="21"/>
      <c r="BZ44" s="21"/>
      <c r="CA44" s="21"/>
      <c r="CB44" s="21"/>
      <c r="CC44" s="21"/>
    </row>
    <row r="45" spans="1:81" ht="15" customHeight="1" x14ac:dyDescent="0.3">
      <c r="M45" s="2" t="s">
        <v>137</v>
      </c>
      <c r="N45" s="185" t="str">
        <f>'Form 2E - Design'!AQ66</f>
        <v/>
      </c>
      <c r="O45" s="185"/>
      <c r="P45" s="185"/>
      <c r="Q45" s="6" t="s">
        <v>139</v>
      </c>
      <c r="S45" s="58"/>
      <c r="AF45" s="2" t="s">
        <v>137</v>
      </c>
      <c r="AG45" s="150"/>
      <c r="AH45" s="150"/>
      <c r="AI45" s="150"/>
      <c r="AJ45" s="6" t="s">
        <v>139</v>
      </c>
      <c r="AM45" s="73">
        <f t="shared" si="1"/>
        <v>1</v>
      </c>
      <c r="AR45" s="22"/>
      <c r="BE45" s="21"/>
      <c r="BF45" s="21"/>
      <c r="BG45" s="21"/>
      <c r="BH45" s="21"/>
      <c r="BI45" s="21"/>
      <c r="BJ45" s="21"/>
      <c r="BK45" s="21"/>
      <c r="BL45" s="21"/>
      <c r="BM45" s="21"/>
      <c r="BN45" s="21"/>
      <c r="BO45" s="21"/>
      <c r="BP45" s="21"/>
      <c r="BQ45" s="21"/>
      <c r="BR45" s="21"/>
      <c r="BS45" s="21"/>
      <c r="BT45" s="21"/>
      <c r="BV45" s="21"/>
      <c r="BW45" s="21"/>
      <c r="BX45" s="21"/>
      <c r="BY45" s="21"/>
      <c r="BZ45" s="21"/>
      <c r="CA45" s="21"/>
      <c r="CB45" s="21"/>
      <c r="CC45" s="21"/>
    </row>
    <row r="46" spans="1:81" ht="15" customHeight="1" x14ac:dyDescent="0.3">
      <c r="M46" s="2" t="s">
        <v>138</v>
      </c>
      <c r="N46" s="185" t="str">
        <f>'Form 2E - Design'!AQ68</f>
        <v/>
      </c>
      <c r="O46" s="185"/>
      <c r="P46" s="185"/>
      <c r="Q46" s="6" t="s">
        <v>139</v>
      </c>
      <c r="S46" s="58"/>
      <c r="AF46" s="2" t="s">
        <v>138</v>
      </c>
      <c r="AG46" s="150"/>
      <c r="AH46" s="150"/>
      <c r="AI46" s="150"/>
      <c r="AJ46" s="6" t="s">
        <v>139</v>
      </c>
      <c r="AM46" s="73">
        <f t="shared" si="1"/>
        <v>1</v>
      </c>
      <c r="AR46" s="22"/>
      <c r="BV46" s="21"/>
      <c r="BW46" s="21"/>
      <c r="BX46" s="21"/>
      <c r="BY46" s="21"/>
      <c r="BZ46" s="21"/>
      <c r="CA46" s="21"/>
      <c r="CB46" s="21"/>
      <c r="CC46" s="21"/>
    </row>
    <row r="47" spans="1:81" ht="15" customHeight="1" x14ac:dyDescent="0.3">
      <c r="M47" s="2" t="s">
        <v>245</v>
      </c>
      <c r="S47" s="58"/>
      <c r="AF47" s="2" t="s">
        <v>245</v>
      </c>
      <c r="AR47" s="22"/>
      <c r="BV47" s="21"/>
      <c r="BW47" s="21"/>
      <c r="BX47" s="21"/>
      <c r="BY47" s="21"/>
      <c r="BZ47" s="21"/>
      <c r="CA47" s="21"/>
      <c r="CB47" s="21"/>
      <c r="CC47" s="21"/>
    </row>
    <row r="48" spans="1:81" ht="15" customHeight="1" x14ac:dyDescent="0.3">
      <c r="M48" s="2" t="s">
        <v>243</v>
      </c>
      <c r="N48" s="185" t="str">
        <f>'Form 2E - Design'!AQ71</f>
        <v/>
      </c>
      <c r="O48" s="185"/>
      <c r="P48" s="185"/>
      <c r="Q48" s="6" t="s">
        <v>200</v>
      </c>
      <c r="S48" s="58"/>
      <c r="AF48" s="2" t="s">
        <v>243</v>
      </c>
      <c r="AG48" s="185">
        <f>IF(OR($Y$32=0,AH34=0,$AG$45=0),0,AH34-($Y$32+($AG$49/12)))</f>
        <v>0</v>
      </c>
      <c r="AH48" s="185"/>
      <c r="AI48" s="185"/>
      <c r="AJ48" s="6" t="s">
        <v>200</v>
      </c>
      <c r="AM48" s="73">
        <f t="shared" si="1"/>
        <v>2</v>
      </c>
      <c r="AR48" s="22"/>
      <c r="BV48" s="21"/>
      <c r="BW48" s="21"/>
      <c r="BX48" s="21"/>
      <c r="BY48" s="21"/>
      <c r="BZ48" s="21"/>
      <c r="CA48" s="21"/>
      <c r="CB48" s="21"/>
      <c r="CC48" s="21"/>
    </row>
    <row r="49" spans="1:81" ht="15" customHeight="1" x14ac:dyDescent="0.3">
      <c r="M49" s="2" t="s">
        <v>246</v>
      </c>
      <c r="N49" s="185" t="str">
        <f>'Form 2E - Design'!AQ65</f>
        <v/>
      </c>
      <c r="O49" s="185"/>
      <c r="P49" s="185"/>
      <c r="Q49" s="6" t="s">
        <v>28</v>
      </c>
      <c r="S49" s="58"/>
      <c r="AF49" s="2" t="s">
        <v>246</v>
      </c>
      <c r="AG49" s="185">
        <f>IF(OR(AG45=0,AN30=0),0,AG45/AN30*12)</f>
        <v>0</v>
      </c>
      <c r="AH49" s="185"/>
      <c r="AI49" s="185"/>
      <c r="AJ49" s="6" t="s">
        <v>28</v>
      </c>
      <c r="AR49" s="22"/>
      <c r="BV49" s="21"/>
      <c r="BW49" s="21"/>
      <c r="BX49" s="21"/>
      <c r="BY49" s="21"/>
      <c r="BZ49" s="21"/>
      <c r="CA49" s="21"/>
      <c r="CB49" s="21"/>
      <c r="CC49" s="21"/>
    </row>
    <row r="50" spans="1:81" ht="15" customHeight="1" x14ac:dyDescent="0.3">
      <c r="M50" s="2" t="s">
        <v>265</v>
      </c>
      <c r="N50" s="185" t="str">
        <f>'Form 2E - Design'!AQ72</f>
        <v/>
      </c>
      <c r="O50" s="185"/>
      <c r="P50" s="185"/>
      <c r="Q50" s="22" t="s">
        <v>29</v>
      </c>
      <c r="S50" s="58"/>
      <c r="AF50" s="2" t="s">
        <v>265</v>
      </c>
      <c r="AG50" s="185">
        <f>IF(OR($Y$32=0,AG32=0,$AG$45=0),0,AG32-($Y$32+($AG$49/12)))</f>
        <v>0</v>
      </c>
      <c r="AH50" s="185"/>
      <c r="AI50" s="185"/>
      <c r="AJ50" s="22" t="s">
        <v>29</v>
      </c>
      <c r="AR50" s="22"/>
      <c r="BV50" s="21"/>
      <c r="BW50" s="21"/>
      <c r="BX50" s="21"/>
      <c r="BY50" s="21"/>
      <c r="BZ50" s="21"/>
      <c r="CA50" s="21"/>
      <c r="CB50" s="21"/>
      <c r="CC50" s="21"/>
    </row>
    <row r="51" spans="1:81" ht="15" customHeight="1" x14ac:dyDescent="0.3">
      <c r="M51" s="2"/>
      <c r="N51" s="135"/>
      <c r="O51" s="135"/>
      <c r="P51" s="135"/>
      <c r="S51" s="58"/>
      <c r="AR51" s="22"/>
      <c r="BV51" s="21"/>
      <c r="BW51" s="21"/>
      <c r="BX51" s="21"/>
      <c r="BY51" s="21"/>
      <c r="BZ51" s="21"/>
      <c r="CA51" s="21"/>
      <c r="CB51" s="21"/>
      <c r="CC51" s="21"/>
    </row>
    <row r="52" spans="1:81" ht="15" customHeight="1" x14ac:dyDescent="0.3">
      <c r="A52" s="138" t="s">
        <v>140</v>
      </c>
      <c r="S52" s="58"/>
      <c r="T52" s="138" t="s">
        <v>148</v>
      </c>
      <c r="AR52" s="22"/>
      <c r="BV52" s="21"/>
      <c r="BW52" s="21"/>
      <c r="BX52" s="21"/>
      <c r="BY52" s="21"/>
      <c r="BZ52" s="21"/>
      <c r="CA52" s="21"/>
      <c r="CB52" s="21"/>
      <c r="CC52" s="21"/>
    </row>
    <row r="53" spans="1:81" ht="4.95" customHeight="1" x14ac:dyDescent="0.3">
      <c r="S53" s="58"/>
      <c r="BV53" s="21"/>
      <c r="BW53" s="21"/>
      <c r="BX53" s="21"/>
      <c r="BY53" s="21"/>
      <c r="BZ53" s="21"/>
      <c r="CA53" s="21"/>
      <c r="CB53" s="21"/>
      <c r="CC53" s="21"/>
    </row>
    <row r="54" spans="1:81" ht="15" customHeight="1" x14ac:dyDescent="0.3">
      <c r="B54" s="127">
        <f>'Form 2E - Design'!K52</f>
        <v>0</v>
      </c>
      <c r="C54" s="22" t="s">
        <v>141</v>
      </c>
      <c r="G54" s="127">
        <f>'Form 2E - Design'!Q52</f>
        <v>0</v>
      </c>
      <c r="H54" s="22" t="s">
        <v>142</v>
      </c>
      <c r="S54" s="58"/>
      <c r="U54" s="126"/>
      <c r="V54" s="22" t="s">
        <v>141</v>
      </c>
      <c r="Z54" s="126"/>
      <c r="AA54" s="22" t="s">
        <v>142</v>
      </c>
      <c r="AM54" s="73">
        <f>IF(AND(ISBLANK(U54),ISBLANK(Z54),ISBLANK(U56)),1,2)</f>
        <v>1</v>
      </c>
      <c r="BV54" s="21"/>
      <c r="BW54" s="21"/>
      <c r="BX54" s="21"/>
      <c r="BY54" s="21"/>
      <c r="BZ54" s="21"/>
      <c r="CA54" s="21"/>
      <c r="CB54" s="21"/>
      <c r="CC54" s="21"/>
    </row>
    <row r="55" spans="1:81" ht="4.95" customHeight="1" x14ac:dyDescent="0.3">
      <c r="S55" s="58"/>
      <c r="BV55" s="21"/>
      <c r="BW55" s="21"/>
      <c r="BX55" s="21"/>
      <c r="BY55" s="21"/>
      <c r="BZ55" s="21"/>
      <c r="CA55" s="21"/>
      <c r="CB55" s="21"/>
      <c r="CC55" s="21"/>
    </row>
    <row r="56" spans="1:81" ht="15" customHeight="1" x14ac:dyDescent="0.3">
      <c r="B56" s="127">
        <f>'Form 2E - Design'!V52</f>
        <v>0</v>
      </c>
      <c r="C56" s="22" t="s">
        <v>125</v>
      </c>
      <c r="F56" s="195">
        <f>'Form 2E - Design'!Z52</f>
        <v>0</v>
      </c>
      <c r="G56" s="195"/>
      <c r="H56" s="195"/>
      <c r="I56" s="195"/>
      <c r="J56" s="195"/>
      <c r="K56" s="195"/>
      <c r="L56" s="195"/>
      <c r="M56" s="195"/>
      <c r="N56" s="195"/>
      <c r="O56" s="195"/>
      <c r="P56" s="195"/>
      <c r="Q56" s="195"/>
      <c r="S56" s="58"/>
      <c r="U56" s="126"/>
      <c r="V56" s="22" t="s">
        <v>125</v>
      </c>
      <c r="Y56" s="153"/>
      <c r="Z56" s="153"/>
      <c r="AA56" s="153"/>
      <c r="AB56" s="153"/>
      <c r="AC56" s="153"/>
      <c r="AD56" s="153"/>
      <c r="AE56" s="153"/>
      <c r="AF56" s="153"/>
      <c r="AG56" s="153"/>
      <c r="AH56" s="153"/>
      <c r="AI56" s="153"/>
      <c r="AJ56" s="153"/>
      <c r="AM56" s="73">
        <f>IF(ISBLANK(U56),1,2)</f>
        <v>1</v>
      </c>
      <c r="BV56" s="21"/>
      <c r="BW56" s="21"/>
      <c r="BX56" s="21"/>
      <c r="BY56" s="21"/>
      <c r="BZ56" s="21"/>
      <c r="CA56" s="21"/>
      <c r="CB56" s="21"/>
      <c r="CC56" s="21"/>
    </row>
    <row r="57" spans="1:81" ht="15" customHeight="1" x14ac:dyDescent="0.3">
      <c r="AK57" s="24"/>
      <c r="BV57" s="21"/>
      <c r="BW57" s="21"/>
      <c r="BX57" s="21"/>
      <c r="BY57" s="21"/>
      <c r="BZ57" s="21"/>
      <c r="CA57" s="21"/>
      <c r="CB57" s="21"/>
      <c r="CC57" s="21"/>
    </row>
    <row r="58" spans="1:81" ht="15" customHeight="1" x14ac:dyDescent="0.3">
      <c r="B58" s="170">
        <f>Tables!$F$13</f>
        <v>46266</v>
      </c>
      <c r="C58" s="170"/>
      <c r="D58" s="170"/>
      <c r="E58" s="170"/>
      <c r="F58" s="170"/>
      <c r="G58" s="170"/>
      <c r="H58" s="170"/>
      <c r="R58" s="171" t="s">
        <v>155</v>
      </c>
      <c r="S58" s="171"/>
      <c r="T58" s="171"/>
      <c r="U58" s="171"/>
      <c r="AK58" s="24"/>
      <c r="BV58" s="21"/>
      <c r="BW58" s="21"/>
      <c r="BX58" s="21"/>
      <c r="BY58" s="21"/>
      <c r="BZ58" s="21"/>
      <c r="CA58" s="21"/>
      <c r="CB58" s="21"/>
      <c r="CC58" s="21"/>
    </row>
    <row r="59" spans="1:81" ht="15" customHeight="1" x14ac:dyDescent="0.3">
      <c r="C59" s="2" t="s">
        <v>81</v>
      </c>
      <c r="D59" s="183">
        <f>IF(ISBLANK($E$7),"",$E$7)</f>
        <v>0</v>
      </c>
      <c r="E59" s="183"/>
      <c r="F59" s="183"/>
      <c r="G59" s="183"/>
      <c r="H59" s="183"/>
      <c r="I59" s="183"/>
      <c r="J59" s="183"/>
      <c r="K59" s="183"/>
      <c r="L59" s="183"/>
      <c r="M59" s="183"/>
      <c r="N59" s="183"/>
      <c r="O59" s="183"/>
      <c r="P59" s="183"/>
      <c r="Q59" s="183"/>
      <c r="R59" s="183"/>
      <c r="S59" s="183"/>
      <c r="T59" s="183"/>
      <c r="U59" s="183"/>
      <c r="V59" s="183"/>
      <c r="W59" s="183"/>
      <c r="X59" s="183"/>
      <c r="Y59" s="183"/>
      <c r="Z59" s="183"/>
      <c r="AA59" s="26"/>
      <c r="AB59" s="26"/>
      <c r="AC59" s="26"/>
      <c r="AF59" s="2" t="s">
        <v>106</v>
      </c>
      <c r="AG59" s="184">
        <f>$AF$7</f>
        <v>0</v>
      </c>
      <c r="AH59" s="184"/>
      <c r="AI59" s="184"/>
      <c r="AJ59" s="184"/>
      <c r="AK59" s="184"/>
      <c r="BV59" s="21"/>
      <c r="BW59" s="21"/>
      <c r="BX59" s="21"/>
      <c r="BY59" s="21"/>
      <c r="BZ59" s="21"/>
      <c r="CA59" s="21"/>
      <c r="CB59" s="21"/>
      <c r="CC59" s="21"/>
    </row>
    <row r="60" spans="1:81" ht="15" customHeight="1" x14ac:dyDescent="0.3">
      <c r="H60" s="2"/>
      <c r="I60" s="2"/>
      <c r="J60" s="2"/>
      <c r="K60" s="2"/>
      <c r="L60" s="2"/>
      <c r="M60" s="2"/>
      <c r="N60" s="26"/>
      <c r="O60" s="26"/>
      <c r="P60" s="26"/>
      <c r="Q60" s="26"/>
      <c r="R60" s="26"/>
      <c r="S60" s="26"/>
      <c r="T60" s="26"/>
      <c r="U60" s="26"/>
      <c r="V60" s="26"/>
      <c r="W60" s="26"/>
      <c r="X60" s="26"/>
      <c r="Y60" s="26"/>
      <c r="Z60" s="26"/>
      <c r="AA60" s="26"/>
      <c r="AB60" s="26"/>
      <c r="AC60" s="26"/>
      <c r="AF60" s="2" t="s">
        <v>107</v>
      </c>
      <c r="AG60" s="187">
        <f>IF(ISBLANK($AF$8),"",$AF$8)</f>
        <v>0</v>
      </c>
      <c r="AH60" s="187"/>
      <c r="AI60" s="187"/>
      <c r="AJ60" s="187"/>
      <c r="AK60" s="187"/>
      <c r="BV60" s="21"/>
      <c r="BW60" s="21"/>
      <c r="BX60" s="21"/>
      <c r="BY60" s="21"/>
      <c r="BZ60" s="21"/>
      <c r="CA60" s="21"/>
      <c r="CB60" s="21"/>
      <c r="CC60" s="21"/>
    </row>
    <row r="61" spans="1:81" ht="15" customHeight="1" x14ac:dyDescent="0.3">
      <c r="B61" s="5" t="s">
        <v>13</v>
      </c>
      <c r="C61" s="5"/>
      <c r="D61" s="5"/>
      <c r="E61" s="5"/>
      <c r="F61" s="5"/>
      <c r="G61" s="5"/>
    </row>
    <row r="62" spans="1:81" ht="15" customHeight="1" x14ac:dyDescent="0.3">
      <c r="B62" s="207"/>
      <c r="C62" s="208"/>
      <c r="D62" s="208"/>
      <c r="E62" s="208"/>
      <c r="F62" s="208"/>
      <c r="G62" s="208"/>
      <c r="H62" s="208"/>
      <c r="I62" s="208"/>
      <c r="J62" s="208"/>
      <c r="K62" s="208"/>
      <c r="L62" s="208"/>
      <c r="M62" s="208"/>
      <c r="N62" s="208"/>
      <c r="O62" s="208"/>
      <c r="P62" s="208"/>
      <c r="Q62" s="208"/>
      <c r="R62" s="208"/>
      <c r="S62" s="208"/>
      <c r="T62" s="208"/>
      <c r="U62" s="208"/>
      <c r="V62" s="208"/>
      <c r="W62" s="208"/>
      <c r="X62" s="208"/>
      <c r="Y62" s="208"/>
      <c r="Z62" s="208"/>
      <c r="AA62" s="208"/>
      <c r="AB62" s="208"/>
      <c r="AC62" s="208"/>
      <c r="AD62" s="208"/>
      <c r="AE62" s="208"/>
      <c r="AF62" s="208"/>
      <c r="AG62" s="208"/>
      <c r="AH62" s="208"/>
      <c r="AI62" s="208"/>
      <c r="AJ62" s="208"/>
      <c r="AK62" s="209"/>
    </row>
    <row r="63" spans="1:81" ht="15" customHeight="1" x14ac:dyDescent="0.3">
      <c r="B63" s="210"/>
      <c r="C63" s="211"/>
      <c r="D63" s="211"/>
      <c r="E63" s="211"/>
      <c r="F63" s="211"/>
      <c r="G63" s="211"/>
      <c r="H63" s="211"/>
      <c r="I63" s="211"/>
      <c r="J63" s="211"/>
      <c r="K63" s="211"/>
      <c r="L63" s="211"/>
      <c r="M63" s="211"/>
      <c r="N63" s="211"/>
      <c r="O63" s="211"/>
      <c r="P63" s="211"/>
      <c r="Q63" s="211"/>
      <c r="R63" s="211"/>
      <c r="S63" s="211"/>
      <c r="T63" s="211"/>
      <c r="U63" s="211"/>
      <c r="V63" s="211"/>
      <c r="W63" s="211"/>
      <c r="X63" s="211"/>
      <c r="Y63" s="211"/>
      <c r="Z63" s="211"/>
      <c r="AA63" s="211"/>
      <c r="AB63" s="211"/>
      <c r="AC63" s="211"/>
      <c r="AD63" s="211"/>
      <c r="AE63" s="211"/>
      <c r="AF63" s="211"/>
      <c r="AG63" s="211"/>
      <c r="AH63" s="211"/>
      <c r="AI63" s="211"/>
      <c r="AJ63" s="211"/>
      <c r="AK63" s="212"/>
    </row>
    <row r="64" spans="1:81" ht="15" customHeight="1" x14ac:dyDescent="0.3">
      <c r="B64" s="210"/>
      <c r="C64" s="211"/>
      <c r="D64" s="211"/>
      <c r="E64" s="211"/>
      <c r="F64" s="211"/>
      <c r="G64" s="211"/>
      <c r="H64" s="211"/>
      <c r="I64" s="211"/>
      <c r="J64" s="211"/>
      <c r="K64" s="211"/>
      <c r="L64" s="211"/>
      <c r="M64" s="211"/>
      <c r="N64" s="211"/>
      <c r="O64" s="211"/>
      <c r="P64" s="211"/>
      <c r="Q64" s="211"/>
      <c r="R64" s="211"/>
      <c r="S64" s="211"/>
      <c r="T64" s="211"/>
      <c r="U64" s="211"/>
      <c r="V64" s="211"/>
      <c r="W64" s="211"/>
      <c r="X64" s="211"/>
      <c r="Y64" s="211"/>
      <c r="Z64" s="211"/>
      <c r="AA64" s="211"/>
      <c r="AB64" s="211"/>
      <c r="AC64" s="211"/>
      <c r="AD64" s="211"/>
      <c r="AE64" s="211"/>
      <c r="AF64" s="211"/>
      <c r="AG64" s="211"/>
      <c r="AH64" s="211"/>
      <c r="AI64" s="211"/>
      <c r="AJ64" s="211"/>
      <c r="AK64" s="212"/>
    </row>
    <row r="65" spans="2:39" ht="15" customHeight="1" x14ac:dyDescent="0.3">
      <c r="B65" s="210"/>
      <c r="C65" s="211"/>
      <c r="D65" s="211"/>
      <c r="E65" s="211"/>
      <c r="F65" s="211"/>
      <c r="G65" s="211"/>
      <c r="H65" s="211"/>
      <c r="I65" s="211"/>
      <c r="J65" s="211"/>
      <c r="K65" s="211"/>
      <c r="L65" s="211"/>
      <c r="M65" s="211"/>
      <c r="N65" s="211"/>
      <c r="O65" s="211"/>
      <c r="P65" s="211"/>
      <c r="Q65" s="211"/>
      <c r="R65" s="211"/>
      <c r="S65" s="211"/>
      <c r="T65" s="211"/>
      <c r="U65" s="211"/>
      <c r="V65" s="211"/>
      <c r="W65" s="211"/>
      <c r="X65" s="211"/>
      <c r="Y65" s="211"/>
      <c r="Z65" s="211"/>
      <c r="AA65" s="211"/>
      <c r="AB65" s="211"/>
      <c r="AC65" s="211"/>
      <c r="AD65" s="211"/>
      <c r="AE65" s="211"/>
      <c r="AF65" s="211"/>
      <c r="AG65" s="211"/>
      <c r="AH65" s="211"/>
      <c r="AI65" s="211"/>
      <c r="AJ65" s="211"/>
      <c r="AK65" s="212"/>
    </row>
    <row r="66" spans="2:39" ht="15" customHeight="1" x14ac:dyDescent="0.3">
      <c r="B66" s="210"/>
      <c r="C66" s="211"/>
      <c r="D66" s="211"/>
      <c r="E66" s="211"/>
      <c r="F66" s="211"/>
      <c r="G66" s="211"/>
      <c r="H66" s="211"/>
      <c r="I66" s="211"/>
      <c r="J66" s="211"/>
      <c r="K66" s="211"/>
      <c r="L66" s="211"/>
      <c r="M66" s="211"/>
      <c r="N66" s="211"/>
      <c r="O66" s="211"/>
      <c r="P66" s="211"/>
      <c r="Q66" s="211"/>
      <c r="R66" s="211"/>
      <c r="S66" s="211"/>
      <c r="T66" s="211"/>
      <c r="U66" s="211"/>
      <c r="V66" s="211"/>
      <c r="W66" s="211"/>
      <c r="X66" s="211"/>
      <c r="Y66" s="211"/>
      <c r="Z66" s="211"/>
      <c r="AA66" s="211"/>
      <c r="AB66" s="211"/>
      <c r="AC66" s="211"/>
      <c r="AD66" s="211"/>
      <c r="AE66" s="211"/>
      <c r="AF66" s="211"/>
      <c r="AG66" s="211"/>
      <c r="AH66" s="211"/>
      <c r="AI66" s="211"/>
      <c r="AJ66" s="211"/>
      <c r="AK66" s="212"/>
    </row>
    <row r="67" spans="2:39" ht="15" customHeight="1" x14ac:dyDescent="0.3">
      <c r="B67" s="210"/>
      <c r="C67" s="211"/>
      <c r="D67" s="211"/>
      <c r="E67" s="211"/>
      <c r="F67" s="211"/>
      <c r="G67" s="211"/>
      <c r="H67" s="211"/>
      <c r="I67" s="211"/>
      <c r="J67" s="211"/>
      <c r="K67" s="211"/>
      <c r="L67" s="211"/>
      <c r="M67" s="211"/>
      <c r="N67" s="211"/>
      <c r="O67" s="211"/>
      <c r="P67" s="211"/>
      <c r="Q67" s="211"/>
      <c r="R67" s="211"/>
      <c r="S67" s="211"/>
      <c r="T67" s="211"/>
      <c r="U67" s="211"/>
      <c r="V67" s="211"/>
      <c r="W67" s="211"/>
      <c r="X67" s="211"/>
      <c r="Y67" s="211"/>
      <c r="Z67" s="211"/>
      <c r="AA67" s="211"/>
      <c r="AB67" s="211"/>
      <c r="AC67" s="211"/>
      <c r="AD67" s="211"/>
      <c r="AE67" s="211"/>
      <c r="AF67" s="211"/>
      <c r="AG67" s="211"/>
      <c r="AH67" s="211"/>
      <c r="AI67" s="211"/>
      <c r="AJ67" s="211"/>
      <c r="AK67" s="212"/>
    </row>
    <row r="68" spans="2:39" ht="15" customHeight="1" x14ac:dyDescent="0.3">
      <c r="B68" s="210"/>
      <c r="C68" s="211"/>
      <c r="D68" s="211"/>
      <c r="E68" s="211"/>
      <c r="F68" s="211"/>
      <c r="G68" s="211"/>
      <c r="H68" s="211"/>
      <c r="I68" s="211"/>
      <c r="J68" s="211"/>
      <c r="K68" s="211"/>
      <c r="L68" s="211"/>
      <c r="M68" s="211"/>
      <c r="N68" s="211"/>
      <c r="O68" s="211"/>
      <c r="P68" s="211"/>
      <c r="Q68" s="211"/>
      <c r="R68" s="211"/>
      <c r="S68" s="211"/>
      <c r="T68" s="211"/>
      <c r="U68" s="211"/>
      <c r="V68" s="211"/>
      <c r="W68" s="211"/>
      <c r="X68" s="211"/>
      <c r="Y68" s="211"/>
      <c r="Z68" s="211"/>
      <c r="AA68" s="211"/>
      <c r="AB68" s="211"/>
      <c r="AC68" s="211"/>
      <c r="AD68" s="211"/>
      <c r="AE68" s="211"/>
      <c r="AF68" s="211"/>
      <c r="AG68" s="211"/>
      <c r="AH68" s="211"/>
      <c r="AI68" s="211"/>
      <c r="AJ68" s="211"/>
      <c r="AK68" s="212"/>
    </row>
    <row r="69" spans="2:39" ht="15" customHeight="1" x14ac:dyDescent="0.3">
      <c r="B69" s="213"/>
      <c r="C69" s="214"/>
      <c r="D69" s="21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4"/>
      <c r="AI69" s="214"/>
      <c r="AJ69" s="214"/>
      <c r="AK69" s="215"/>
    </row>
    <row r="70" spans="2:39" ht="4.95" customHeight="1" x14ac:dyDescent="0.3">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row>
    <row r="71" spans="2:39" ht="15" customHeight="1" x14ac:dyDescent="0.3">
      <c r="B71" s="1" t="s">
        <v>79</v>
      </c>
      <c r="C71" s="1"/>
      <c r="D71" s="1"/>
      <c r="E71" s="1"/>
      <c r="F71" s="1"/>
      <c r="G71" s="1"/>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row>
    <row r="72" spans="2:39" ht="15" customHeight="1" x14ac:dyDescent="0.3">
      <c r="B72" s="1"/>
      <c r="C72" s="1"/>
      <c r="D72" s="1"/>
      <c r="E72" s="2" t="s">
        <v>108</v>
      </c>
      <c r="F72" s="153"/>
      <c r="G72" s="153"/>
      <c r="H72" s="153"/>
      <c r="I72" s="153"/>
      <c r="J72" s="153"/>
      <c r="K72" s="153"/>
      <c r="L72" s="153"/>
      <c r="M72" s="153"/>
      <c r="N72" s="153"/>
      <c r="O72" s="153"/>
      <c r="P72" s="153"/>
      <c r="Q72" s="153"/>
      <c r="R72" s="153"/>
      <c r="S72" s="153"/>
      <c r="T72" s="153"/>
      <c r="U72" s="153"/>
      <c r="V72" s="153"/>
      <c r="W72" s="4"/>
      <c r="X72" s="4"/>
      <c r="Y72" s="4"/>
      <c r="Z72" s="4"/>
      <c r="AA72" s="4"/>
      <c r="AB72" s="4"/>
      <c r="AC72" s="4"/>
      <c r="AD72" s="4"/>
      <c r="AE72" s="4"/>
      <c r="AF72" s="4"/>
      <c r="AG72" s="4"/>
      <c r="AH72" s="4"/>
      <c r="AI72" s="4"/>
      <c r="AJ72" s="4"/>
      <c r="AK72" s="4"/>
    </row>
    <row r="73" spans="2:39" ht="15" customHeight="1" x14ac:dyDescent="0.3">
      <c r="C73" s="2"/>
      <c r="E73" s="2" t="s">
        <v>82</v>
      </c>
      <c r="F73" s="162"/>
      <c r="G73" s="162"/>
      <c r="H73" s="162"/>
      <c r="I73" s="162"/>
      <c r="J73" s="162"/>
      <c r="K73" s="162"/>
      <c r="L73" s="162"/>
      <c r="M73" s="162"/>
      <c r="N73" s="162"/>
      <c r="O73" s="162"/>
      <c r="P73" s="162"/>
      <c r="Q73" s="162"/>
      <c r="R73" s="162"/>
      <c r="S73" s="162"/>
      <c r="T73" s="162"/>
      <c r="U73" s="162"/>
      <c r="V73" s="162"/>
      <c r="W73" s="4"/>
      <c r="X73" s="4"/>
      <c r="Y73" s="4"/>
      <c r="Z73" s="4"/>
      <c r="AA73" s="4"/>
      <c r="AB73" s="4"/>
      <c r="AC73" s="4"/>
      <c r="AD73" s="4"/>
      <c r="AE73" s="4"/>
      <c r="AF73" s="4"/>
      <c r="AG73" s="4"/>
      <c r="AH73" s="4"/>
      <c r="AI73" s="4"/>
      <c r="AJ73" s="4"/>
      <c r="AK73" s="4"/>
    </row>
    <row r="74" spans="2:39" ht="15" customHeight="1" x14ac:dyDescent="0.3">
      <c r="C74" s="2"/>
      <c r="E74" s="2" t="s">
        <v>178</v>
      </c>
      <c r="F74" s="162"/>
      <c r="G74" s="162"/>
      <c r="H74" s="162"/>
      <c r="I74" s="162"/>
      <c r="J74" s="162"/>
      <c r="K74" s="162"/>
      <c r="L74" s="162"/>
      <c r="M74" s="162"/>
      <c r="N74" s="162"/>
      <c r="O74" s="162"/>
      <c r="P74" s="162"/>
      <c r="Q74" s="162"/>
      <c r="R74" s="162"/>
      <c r="S74" s="162"/>
      <c r="T74" s="162"/>
      <c r="U74" s="162"/>
      <c r="V74" s="162"/>
      <c r="X74" s="2"/>
      <c r="Y74" s="2" t="s">
        <v>85</v>
      </c>
      <c r="Z74" s="152"/>
      <c r="AA74" s="152"/>
      <c r="AB74" s="152"/>
      <c r="AC74" s="152"/>
      <c r="AF74" s="2"/>
      <c r="AG74" s="2" t="s">
        <v>86</v>
      </c>
      <c r="AH74" s="206"/>
      <c r="AI74" s="206"/>
      <c r="AJ74" s="206"/>
      <c r="AK74" s="206"/>
    </row>
    <row r="75" spans="2:39" ht="15" customHeight="1" x14ac:dyDescent="0.3">
      <c r="C75" s="2"/>
      <c r="E75" s="2" t="s">
        <v>189</v>
      </c>
      <c r="F75" s="153"/>
      <c r="G75" s="153"/>
      <c r="H75" s="153"/>
      <c r="I75" s="153"/>
      <c r="J75" s="153"/>
      <c r="K75" s="153"/>
      <c r="L75" s="153"/>
      <c r="M75" s="153"/>
      <c r="N75" s="153"/>
      <c r="O75" s="153"/>
      <c r="P75" s="153"/>
      <c r="Q75" s="153"/>
      <c r="R75" s="153"/>
      <c r="S75" s="153"/>
      <c r="T75" s="153"/>
      <c r="U75" s="153"/>
      <c r="V75" s="153"/>
      <c r="X75" s="2"/>
      <c r="Y75" s="2" t="s">
        <v>88</v>
      </c>
      <c r="Z75" s="153"/>
      <c r="AA75" s="153"/>
      <c r="AB75" s="153"/>
      <c r="AC75" s="153"/>
      <c r="AD75" s="153"/>
      <c r="AE75" s="153"/>
      <c r="AF75" s="153"/>
      <c r="AG75" s="153"/>
      <c r="AH75" s="153"/>
      <c r="AI75" s="153"/>
      <c r="AJ75" s="153"/>
      <c r="AK75" s="153"/>
    </row>
    <row r="76" spans="2:39" ht="15" customHeight="1" x14ac:dyDescent="0.3">
      <c r="C76" s="2"/>
      <c r="E76" s="2" t="s">
        <v>83</v>
      </c>
      <c r="F76" s="204"/>
      <c r="G76" s="204"/>
      <c r="H76" s="204"/>
      <c r="I76" s="204"/>
      <c r="J76" s="204"/>
      <c r="K76" s="204"/>
      <c r="L76" s="204"/>
      <c r="M76" s="204"/>
      <c r="N76" s="204"/>
      <c r="O76" s="204"/>
      <c r="P76" s="204"/>
      <c r="Q76" s="204"/>
      <c r="R76" s="204"/>
      <c r="S76" s="204"/>
      <c r="T76" s="204"/>
      <c r="U76" s="204"/>
      <c r="V76" s="204"/>
      <c r="X76" s="6"/>
      <c r="Y76" s="6"/>
      <c r="Z76" s="6"/>
      <c r="AA76" s="6"/>
      <c r="AB76" s="6"/>
      <c r="AC76" s="6"/>
      <c r="AD76" s="2" t="s">
        <v>87</v>
      </c>
      <c r="AE76" s="202"/>
      <c r="AF76" s="202"/>
      <c r="AG76" s="202"/>
      <c r="AH76" s="202"/>
      <c r="AI76" s="202"/>
      <c r="AJ76" s="202"/>
      <c r="AK76" s="202"/>
    </row>
    <row r="77" spans="2:39" ht="4.95" customHeight="1" x14ac:dyDescent="0.3">
      <c r="B77" s="2"/>
      <c r="C77" s="2"/>
      <c r="D77" s="2"/>
      <c r="E77" s="2"/>
      <c r="F77" s="2"/>
      <c r="G77" s="2"/>
      <c r="H77" s="28"/>
      <c r="I77" s="28"/>
      <c r="J77" s="28"/>
      <c r="K77" s="28"/>
      <c r="L77" s="28"/>
      <c r="M77" s="28"/>
      <c r="N77" s="28"/>
      <c r="O77" s="28"/>
      <c r="P77" s="28"/>
      <c r="Q77" s="28"/>
      <c r="R77" s="28"/>
      <c r="S77" s="28"/>
      <c r="T77" s="28"/>
      <c r="U77" s="28"/>
      <c r="V77" s="28"/>
      <c r="X77" s="4"/>
      <c r="Y77" s="4"/>
      <c r="Z77" s="4"/>
      <c r="AA77" s="4"/>
      <c r="AB77" s="4"/>
      <c r="AC77" s="4"/>
      <c r="AD77" s="2"/>
      <c r="AE77" s="4"/>
      <c r="AF77" s="4"/>
      <c r="AG77" s="4"/>
      <c r="AH77" s="4"/>
      <c r="AI77" s="4"/>
      <c r="AJ77" s="4"/>
      <c r="AK77" s="4"/>
    </row>
    <row r="78" spans="2:39" ht="15" customHeight="1" x14ac:dyDescent="0.3">
      <c r="B78" s="1" t="s">
        <v>173</v>
      </c>
      <c r="C78" s="1"/>
      <c r="D78" s="1"/>
      <c r="E78" s="1"/>
      <c r="F78" s="1"/>
      <c r="G78" s="1"/>
      <c r="H78" s="4"/>
      <c r="I78" s="4"/>
      <c r="J78" s="4"/>
      <c r="K78" s="4"/>
      <c r="L78" s="4"/>
      <c r="M78" s="4"/>
      <c r="N78" s="4"/>
      <c r="O78" s="4"/>
      <c r="P78" s="4"/>
      <c r="Q78" s="4"/>
      <c r="R78" s="4"/>
      <c r="S78" s="4"/>
      <c r="T78" s="4"/>
      <c r="U78" s="4"/>
      <c r="V78" s="4"/>
      <c r="X78" s="4"/>
      <c r="Y78" s="126"/>
      <c r="Z78" s="22" t="s">
        <v>80</v>
      </c>
      <c r="AA78" s="4"/>
      <c r="AB78" s="4"/>
      <c r="AC78" s="4"/>
      <c r="AH78" s="4"/>
      <c r="AI78" s="4"/>
      <c r="AJ78" s="4"/>
      <c r="AK78" s="4"/>
      <c r="AM78" s="73">
        <f>IF(ISBLANK(Y78),1,2)</f>
        <v>1</v>
      </c>
    </row>
    <row r="79" spans="2:39" ht="15" customHeight="1" x14ac:dyDescent="0.3">
      <c r="C79" s="2"/>
      <c r="E79" s="2" t="s">
        <v>84</v>
      </c>
      <c r="F79" s="153"/>
      <c r="G79" s="153"/>
      <c r="H79" s="153"/>
      <c r="I79" s="153"/>
      <c r="J79" s="153"/>
      <c r="K79" s="153"/>
      <c r="L79" s="153"/>
      <c r="M79" s="153"/>
      <c r="N79" s="153"/>
      <c r="O79" s="153"/>
      <c r="P79" s="153"/>
      <c r="Q79" s="153"/>
      <c r="R79" s="153"/>
      <c r="S79" s="153"/>
      <c r="T79" s="153"/>
      <c r="U79" s="153"/>
      <c r="V79" s="153"/>
      <c r="AM79" s="73">
        <f>IF(AND(ISBLANK(F79),ISBLANK(F80),ISBLANK(F81),ISBLANK(F83),ISBLANK(F82),ISBLANK(F84),ISBLANK(Z81),ISBLANK(AH81),ISBLANK(Z83),ISBLANK(AE84)),1,2)</f>
        <v>1</v>
      </c>
    </row>
    <row r="80" spans="2:39" ht="15" customHeight="1" x14ac:dyDescent="0.3">
      <c r="C80" s="2"/>
      <c r="E80" s="2" t="s">
        <v>82</v>
      </c>
      <c r="F80" s="162"/>
      <c r="G80" s="162"/>
      <c r="H80" s="162"/>
      <c r="I80" s="162"/>
      <c r="J80" s="162"/>
      <c r="K80" s="162"/>
      <c r="L80" s="162"/>
      <c r="M80" s="162"/>
      <c r="N80" s="162"/>
      <c r="O80" s="162"/>
      <c r="P80" s="162"/>
      <c r="Q80" s="162"/>
      <c r="R80" s="162"/>
      <c r="S80" s="162"/>
      <c r="T80" s="162"/>
      <c r="U80" s="162"/>
      <c r="V80" s="162"/>
      <c r="AE80" s="4"/>
      <c r="AF80" s="4"/>
      <c r="AG80" s="4"/>
      <c r="AH80" s="4"/>
      <c r="AI80" s="4"/>
      <c r="AJ80" s="4"/>
      <c r="AK80" s="4"/>
    </row>
    <row r="81" spans="2:37" ht="15" customHeight="1" x14ac:dyDescent="0.3">
      <c r="C81" s="2"/>
      <c r="E81" s="2" t="s">
        <v>178</v>
      </c>
      <c r="F81" s="162"/>
      <c r="G81" s="162"/>
      <c r="H81" s="162"/>
      <c r="I81" s="162"/>
      <c r="J81" s="162"/>
      <c r="K81" s="162"/>
      <c r="L81" s="162"/>
      <c r="M81" s="162"/>
      <c r="N81" s="162"/>
      <c r="O81" s="162"/>
      <c r="P81" s="162"/>
      <c r="Q81" s="162"/>
      <c r="R81" s="162"/>
      <c r="S81" s="162"/>
      <c r="T81" s="162"/>
      <c r="U81" s="162"/>
      <c r="V81" s="162"/>
      <c r="X81" s="2"/>
      <c r="Y81" s="2" t="s">
        <v>85</v>
      </c>
      <c r="Z81" s="152"/>
      <c r="AA81" s="152"/>
      <c r="AB81" s="152"/>
      <c r="AC81" s="152"/>
      <c r="AF81" s="2"/>
      <c r="AG81" s="2" t="s">
        <v>86</v>
      </c>
      <c r="AH81" s="152"/>
      <c r="AI81" s="152"/>
      <c r="AJ81" s="152"/>
      <c r="AK81" s="152"/>
    </row>
    <row r="82" spans="2:37" ht="15" customHeight="1" x14ac:dyDescent="0.3">
      <c r="C82" s="2"/>
      <c r="E82" s="2" t="s">
        <v>89</v>
      </c>
      <c r="F82" s="162"/>
      <c r="G82" s="162"/>
      <c r="H82" s="162"/>
      <c r="I82" s="162"/>
      <c r="J82" s="162"/>
      <c r="K82" s="162"/>
      <c r="L82" s="162"/>
      <c r="M82" s="162"/>
      <c r="N82" s="162"/>
      <c r="O82" s="162"/>
      <c r="P82" s="162"/>
      <c r="Q82" s="162"/>
      <c r="R82" s="162"/>
      <c r="S82" s="162"/>
      <c r="T82" s="162"/>
      <c r="U82" s="162"/>
      <c r="V82" s="162"/>
    </row>
    <row r="83" spans="2:37" ht="15" customHeight="1" x14ac:dyDescent="0.3">
      <c r="C83" s="2"/>
      <c r="E83" s="2" t="s">
        <v>81</v>
      </c>
      <c r="F83" s="153"/>
      <c r="G83" s="153"/>
      <c r="H83" s="153"/>
      <c r="I83" s="153"/>
      <c r="J83" s="153"/>
      <c r="K83" s="153"/>
      <c r="L83" s="153"/>
      <c r="M83" s="153"/>
      <c r="N83" s="153"/>
      <c r="O83" s="153"/>
      <c r="P83" s="153"/>
      <c r="Q83" s="153"/>
      <c r="R83" s="153"/>
      <c r="S83" s="153"/>
      <c r="T83" s="153"/>
      <c r="U83" s="153"/>
      <c r="V83" s="153"/>
      <c r="W83" s="4"/>
      <c r="X83" s="4"/>
      <c r="Y83" s="2" t="s">
        <v>88</v>
      </c>
      <c r="Z83" s="153"/>
      <c r="AA83" s="153"/>
      <c r="AB83" s="153"/>
      <c r="AC83" s="153"/>
      <c r="AD83" s="153"/>
      <c r="AE83" s="153"/>
      <c r="AF83" s="153"/>
      <c r="AG83" s="153"/>
      <c r="AH83" s="153"/>
      <c r="AI83" s="153"/>
      <c r="AJ83" s="153"/>
      <c r="AK83" s="153"/>
    </row>
    <row r="84" spans="2:37" ht="15" customHeight="1" x14ac:dyDescent="0.3">
      <c r="C84" s="2"/>
      <c r="E84" s="2" t="s">
        <v>83</v>
      </c>
      <c r="F84" s="204"/>
      <c r="G84" s="204"/>
      <c r="H84" s="204"/>
      <c r="I84" s="204"/>
      <c r="J84" s="204"/>
      <c r="K84" s="204"/>
      <c r="L84" s="204"/>
      <c r="M84" s="204"/>
      <c r="N84" s="204"/>
      <c r="O84" s="204"/>
      <c r="P84" s="204"/>
      <c r="Q84" s="204"/>
      <c r="R84" s="204"/>
      <c r="S84" s="204"/>
      <c r="T84" s="204"/>
      <c r="U84" s="204"/>
      <c r="V84" s="204"/>
      <c r="AD84" s="2" t="s">
        <v>87</v>
      </c>
      <c r="AE84" s="216"/>
      <c r="AF84" s="216"/>
      <c r="AG84" s="216"/>
      <c r="AH84" s="216"/>
      <c r="AI84" s="216"/>
      <c r="AJ84" s="216"/>
      <c r="AK84" s="216"/>
    </row>
    <row r="85" spans="2:37" ht="15" customHeight="1" x14ac:dyDescent="0.3">
      <c r="C85" s="2"/>
    </row>
    <row r="86" spans="2:37" ht="15" customHeight="1" x14ac:dyDescent="0.3">
      <c r="B86" s="1" t="s">
        <v>10</v>
      </c>
      <c r="C86" s="1"/>
      <c r="D86" s="1"/>
      <c r="E86" s="1"/>
      <c r="F86" s="1"/>
      <c r="G86" s="1"/>
      <c r="H86" s="1"/>
      <c r="I86" s="1"/>
    </row>
    <row r="87" spans="2:37" ht="15" customHeight="1" x14ac:dyDescent="0.3">
      <c r="B87" s="205" t="s">
        <v>400</v>
      </c>
      <c r="C87" s="205"/>
      <c r="D87" s="205"/>
      <c r="E87" s="205"/>
      <c r="F87" s="205"/>
      <c r="G87" s="205"/>
      <c r="H87" s="205"/>
      <c r="I87" s="205"/>
      <c r="J87" s="205"/>
      <c r="K87" s="205"/>
      <c r="L87" s="205"/>
      <c r="M87" s="205"/>
      <c r="N87" s="205"/>
      <c r="O87" s="205"/>
      <c r="P87" s="205"/>
      <c r="Q87" s="205"/>
      <c r="R87" s="205"/>
      <c r="S87" s="205"/>
      <c r="T87" s="205"/>
      <c r="U87" s="205"/>
      <c r="V87" s="205"/>
      <c r="W87" s="205"/>
      <c r="X87" s="205"/>
      <c r="Y87" s="205"/>
      <c r="Z87" s="205"/>
      <c r="AA87" s="205"/>
      <c r="AB87" s="205"/>
      <c r="AC87" s="205"/>
      <c r="AD87" s="205"/>
      <c r="AE87" s="205"/>
      <c r="AF87" s="205"/>
      <c r="AG87" s="205"/>
      <c r="AH87" s="205"/>
      <c r="AI87" s="205"/>
      <c r="AJ87" s="205"/>
      <c r="AK87" s="205"/>
    </row>
    <row r="88" spans="2:37" ht="15" customHeight="1" x14ac:dyDescent="0.3">
      <c r="B88" s="205"/>
      <c r="C88" s="205"/>
      <c r="D88" s="205"/>
      <c r="E88" s="205"/>
      <c r="F88" s="205"/>
      <c r="G88" s="205"/>
      <c r="H88" s="205"/>
      <c r="I88" s="205"/>
      <c r="J88" s="205"/>
      <c r="K88" s="205"/>
      <c r="L88" s="205"/>
      <c r="M88" s="205"/>
      <c r="N88" s="205"/>
      <c r="O88" s="205"/>
      <c r="P88" s="205"/>
      <c r="Q88" s="205"/>
      <c r="R88" s="205"/>
      <c r="S88" s="205"/>
      <c r="T88" s="205"/>
      <c r="U88" s="205"/>
      <c r="V88" s="205"/>
      <c r="W88" s="205"/>
      <c r="X88" s="205"/>
      <c r="Y88" s="205"/>
      <c r="Z88" s="205"/>
      <c r="AA88" s="205"/>
      <c r="AB88" s="205"/>
      <c r="AC88" s="205"/>
      <c r="AD88" s="205"/>
      <c r="AE88" s="205"/>
      <c r="AF88" s="205"/>
      <c r="AG88" s="205"/>
      <c r="AH88" s="205"/>
      <c r="AI88" s="205"/>
      <c r="AJ88" s="205"/>
      <c r="AK88" s="205"/>
    </row>
    <row r="89" spans="2:37" ht="15" customHeight="1" x14ac:dyDescent="0.3">
      <c r="B89" s="205"/>
      <c r="C89" s="205"/>
      <c r="D89" s="205"/>
      <c r="E89" s="205"/>
      <c r="F89" s="205"/>
      <c r="G89" s="205"/>
      <c r="H89" s="205"/>
      <c r="I89" s="205"/>
      <c r="J89" s="205"/>
      <c r="K89" s="205"/>
      <c r="L89" s="205"/>
      <c r="M89" s="205"/>
      <c r="N89" s="205"/>
      <c r="O89" s="205"/>
      <c r="P89" s="205"/>
      <c r="Q89" s="205"/>
      <c r="R89" s="205"/>
      <c r="S89" s="205"/>
      <c r="T89" s="205"/>
      <c r="U89" s="205"/>
      <c r="V89" s="205"/>
      <c r="W89" s="205"/>
      <c r="X89" s="205"/>
      <c r="Y89" s="205"/>
      <c r="Z89" s="205"/>
      <c r="AA89" s="205"/>
      <c r="AB89" s="205"/>
      <c r="AC89" s="205"/>
      <c r="AD89" s="205"/>
      <c r="AE89" s="205"/>
      <c r="AF89" s="205"/>
      <c r="AG89" s="205"/>
      <c r="AH89" s="205"/>
      <c r="AI89" s="205"/>
      <c r="AJ89" s="205"/>
      <c r="AK89" s="205"/>
    </row>
    <row r="90" spans="2:37" ht="15" customHeight="1" x14ac:dyDescent="0.3">
      <c r="B90" s="205"/>
      <c r="C90" s="205"/>
      <c r="D90" s="205"/>
      <c r="E90" s="205"/>
      <c r="F90" s="205"/>
      <c r="G90" s="205"/>
      <c r="H90" s="205"/>
      <c r="I90" s="205"/>
      <c r="J90" s="205"/>
      <c r="K90" s="205"/>
      <c r="L90" s="205"/>
      <c r="M90" s="205"/>
      <c r="N90" s="205"/>
      <c r="O90" s="205"/>
      <c r="P90" s="205"/>
      <c r="Q90" s="205"/>
      <c r="R90" s="205"/>
      <c r="S90" s="205"/>
      <c r="T90" s="205"/>
      <c r="U90" s="205"/>
      <c r="V90" s="205"/>
      <c r="W90" s="205"/>
      <c r="X90" s="205"/>
      <c r="Y90" s="205"/>
      <c r="Z90" s="205"/>
      <c r="AA90" s="205"/>
      <c r="AB90" s="205"/>
      <c r="AC90" s="205"/>
      <c r="AD90" s="205"/>
      <c r="AE90" s="205"/>
      <c r="AF90" s="205"/>
      <c r="AG90" s="205"/>
      <c r="AH90" s="205"/>
      <c r="AI90" s="205"/>
      <c r="AJ90" s="205"/>
      <c r="AK90" s="205"/>
    </row>
    <row r="91" spans="2:37" ht="15" customHeight="1" x14ac:dyDescent="0.3">
      <c r="D91" s="2" t="s">
        <v>108</v>
      </c>
      <c r="E91" s="153"/>
      <c r="F91" s="153"/>
      <c r="G91" s="153"/>
      <c r="H91" s="153"/>
      <c r="I91" s="153"/>
      <c r="J91" s="153"/>
      <c r="K91" s="153"/>
      <c r="L91" s="153"/>
      <c r="M91" s="153"/>
      <c r="N91" s="153"/>
      <c r="O91" s="153"/>
      <c r="P91" s="153"/>
      <c r="Q91" s="153"/>
      <c r="R91" s="153"/>
      <c r="S91" s="153"/>
      <c r="T91" s="153"/>
      <c r="U91" s="153"/>
      <c r="V91" s="153"/>
      <c r="W91" s="153"/>
      <c r="X91" s="153"/>
      <c r="Y91" s="153"/>
      <c r="AB91" s="2" t="s">
        <v>199</v>
      </c>
      <c r="AC91" s="2"/>
      <c r="AD91" s="2"/>
      <c r="AE91" s="2"/>
    </row>
    <row r="92" spans="2:37" ht="15" customHeight="1" x14ac:dyDescent="0.3">
      <c r="D92" s="2" t="s">
        <v>81</v>
      </c>
      <c r="E92" s="162"/>
      <c r="F92" s="162"/>
      <c r="G92" s="162"/>
      <c r="H92" s="162"/>
      <c r="I92" s="162"/>
      <c r="J92" s="162"/>
      <c r="K92" s="162"/>
      <c r="L92" s="162"/>
      <c r="M92" s="162"/>
      <c r="N92" s="162"/>
      <c r="O92" s="162"/>
      <c r="P92" s="162"/>
      <c r="Q92" s="162"/>
      <c r="R92" s="162"/>
      <c r="S92" s="162"/>
      <c r="T92" s="162"/>
      <c r="U92" s="162"/>
      <c r="V92" s="162"/>
      <c r="W92" s="162"/>
      <c r="X92" s="162"/>
      <c r="Y92" s="162"/>
    </row>
    <row r="93" spans="2:37" ht="15" customHeight="1" x14ac:dyDescent="0.3">
      <c r="D93" s="2" t="s">
        <v>82</v>
      </c>
      <c r="E93" s="162"/>
      <c r="F93" s="162"/>
      <c r="G93" s="162"/>
      <c r="H93" s="162"/>
      <c r="I93" s="162"/>
      <c r="J93" s="162"/>
      <c r="K93" s="162"/>
      <c r="L93" s="162"/>
      <c r="M93" s="162"/>
      <c r="N93" s="162"/>
      <c r="O93" s="162"/>
      <c r="P93" s="162"/>
      <c r="Q93" s="162"/>
      <c r="R93" s="162"/>
      <c r="S93" s="162"/>
      <c r="T93" s="162"/>
      <c r="U93" s="162"/>
      <c r="V93" s="162"/>
      <c r="W93" s="162"/>
      <c r="X93" s="162"/>
      <c r="Y93" s="162"/>
    </row>
    <row r="94" spans="2:37" ht="15" customHeight="1" x14ac:dyDescent="0.3">
      <c r="D94" s="2" t="s">
        <v>178</v>
      </c>
      <c r="E94" s="162"/>
      <c r="F94" s="162"/>
      <c r="G94" s="162"/>
      <c r="H94" s="162"/>
      <c r="I94" s="162"/>
      <c r="J94" s="162"/>
      <c r="K94" s="162"/>
      <c r="L94" s="47"/>
      <c r="M94" s="47"/>
      <c r="N94" s="77" t="s">
        <v>85</v>
      </c>
      <c r="O94" s="162"/>
      <c r="P94" s="162"/>
      <c r="Q94" s="162"/>
      <c r="R94" s="162"/>
      <c r="S94" s="47"/>
      <c r="T94" s="47"/>
      <c r="U94" s="47"/>
      <c r="V94" s="77" t="s">
        <v>86</v>
      </c>
      <c r="W94" s="163"/>
      <c r="X94" s="163"/>
      <c r="Y94" s="163"/>
    </row>
    <row r="95" spans="2:37" ht="15" customHeight="1" x14ac:dyDescent="0.3">
      <c r="D95" s="2" t="s">
        <v>83</v>
      </c>
      <c r="E95" s="192"/>
      <c r="F95" s="192"/>
      <c r="G95" s="192"/>
      <c r="H95" s="192"/>
      <c r="I95" s="192"/>
      <c r="J95" s="192"/>
      <c r="K95" s="192"/>
      <c r="L95" s="192"/>
      <c r="M95" s="192"/>
      <c r="N95" s="192"/>
      <c r="O95" s="192"/>
      <c r="P95" s="192"/>
      <c r="Q95" s="192"/>
      <c r="R95" s="192"/>
      <c r="S95" s="192"/>
      <c r="T95" s="192"/>
      <c r="U95" s="192"/>
      <c r="V95" s="192"/>
      <c r="W95" s="192"/>
      <c r="X95" s="192"/>
      <c r="Y95" s="192"/>
    </row>
    <row r="96" spans="2:37" ht="15" customHeight="1" x14ac:dyDescent="0.3">
      <c r="D96" s="2" t="s">
        <v>87</v>
      </c>
      <c r="E96" s="193"/>
      <c r="F96" s="193"/>
      <c r="G96" s="193"/>
      <c r="H96" s="193"/>
      <c r="I96" s="193"/>
      <c r="U96" s="66"/>
      <c r="V96" s="66"/>
      <c r="W96" s="66"/>
    </row>
    <row r="97" spans="2:37" ht="15" customHeight="1" x14ac:dyDescent="0.3">
      <c r="D97" s="2"/>
      <c r="E97" s="47"/>
      <c r="F97" s="47"/>
      <c r="G97" s="47"/>
      <c r="H97" s="47"/>
      <c r="I97" s="47"/>
      <c r="U97" s="66"/>
      <c r="V97" s="66"/>
      <c r="W97" s="66"/>
    </row>
    <row r="98" spans="2:37" ht="15" customHeight="1" x14ac:dyDescent="0.3">
      <c r="D98" s="2" t="s">
        <v>109</v>
      </c>
      <c r="E98" s="61"/>
      <c r="F98" s="61"/>
      <c r="G98" s="61"/>
      <c r="H98" s="61"/>
      <c r="I98" s="61"/>
      <c r="J98" s="61"/>
      <c r="K98" s="61"/>
      <c r="L98" s="61"/>
      <c r="M98" s="61"/>
      <c r="N98" s="61"/>
      <c r="O98" s="61"/>
      <c r="P98" s="61"/>
      <c r="Q98" s="61"/>
      <c r="R98" s="61"/>
      <c r="S98" s="61"/>
      <c r="T98" s="61"/>
      <c r="U98" s="66"/>
      <c r="V98" s="66"/>
      <c r="W98" s="66"/>
      <c r="AB98" s="2" t="s">
        <v>106</v>
      </c>
      <c r="AC98" s="157"/>
      <c r="AD98" s="157"/>
      <c r="AE98" s="157"/>
      <c r="AF98" s="157"/>
      <c r="AG98" s="157"/>
    </row>
    <row r="99" spans="2:37" ht="15" customHeight="1" x14ac:dyDescent="0.3">
      <c r="D99" s="2"/>
      <c r="S99" s="6"/>
      <c r="T99" s="6"/>
    </row>
    <row r="100" spans="2:37" ht="15" customHeight="1" x14ac:dyDescent="0.3">
      <c r="D100" s="2"/>
      <c r="S100" s="6"/>
      <c r="T100" s="6"/>
    </row>
    <row r="101" spans="2:37" ht="15" customHeight="1" x14ac:dyDescent="0.3">
      <c r="D101" s="2"/>
      <c r="S101" s="6"/>
      <c r="T101" s="6"/>
    </row>
    <row r="102" spans="2:37" ht="15" customHeight="1" x14ac:dyDescent="0.3">
      <c r="D102" s="2"/>
      <c r="S102" s="6"/>
      <c r="T102" s="6"/>
    </row>
    <row r="103" spans="2:37" ht="15" customHeight="1" x14ac:dyDescent="0.3">
      <c r="D103" s="2"/>
      <c r="S103" s="6"/>
      <c r="T103" s="6"/>
    </row>
    <row r="104" spans="2:37" ht="15" customHeight="1" x14ac:dyDescent="0.3">
      <c r="D104" s="2"/>
      <c r="S104" s="6"/>
      <c r="T104" s="6"/>
    </row>
    <row r="105" spans="2:37" ht="15" customHeight="1" x14ac:dyDescent="0.3">
      <c r="B105" s="170">
        <f>Tables!$F$13</f>
        <v>46266</v>
      </c>
      <c r="C105" s="170"/>
      <c r="D105" s="170"/>
      <c r="E105" s="170"/>
      <c r="F105" s="170"/>
      <c r="G105" s="170"/>
      <c r="H105" s="170"/>
      <c r="R105" s="171" t="s">
        <v>154</v>
      </c>
      <c r="S105" s="171"/>
      <c r="T105" s="171"/>
      <c r="U105" s="171"/>
      <c r="AK105" s="24"/>
    </row>
    <row r="106" spans="2:37" ht="15" customHeight="1" x14ac:dyDescent="0.3"/>
    <row r="107" spans="2:37" ht="15" customHeight="1" x14ac:dyDescent="0.3"/>
    <row r="108" spans="2:37" ht="15" hidden="1" customHeight="1" x14ac:dyDescent="0.3"/>
    <row r="109" spans="2:37" ht="15" hidden="1" customHeight="1" x14ac:dyDescent="0.3"/>
    <row r="110" spans="2:37" ht="15" hidden="1" customHeight="1" x14ac:dyDescent="0.3"/>
    <row r="111" spans="2:37" ht="15" hidden="1" customHeight="1" x14ac:dyDescent="0.3"/>
    <row r="112" spans="2:37" ht="15" hidden="1" customHeight="1" x14ac:dyDescent="0.3"/>
    <row r="113" ht="15" hidden="1" customHeight="1" x14ac:dyDescent="0.3"/>
    <row r="114" ht="15" hidden="1" customHeight="1" x14ac:dyDescent="0.3"/>
    <row r="115" ht="15" hidden="1" customHeight="1" x14ac:dyDescent="0.3"/>
    <row r="116" ht="15" hidden="1" customHeight="1" x14ac:dyDescent="0.3"/>
    <row r="117" ht="15" hidden="1" customHeight="1" x14ac:dyDescent="0.3"/>
    <row r="118" ht="15" hidden="1" customHeight="1" x14ac:dyDescent="0.3"/>
    <row r="119" ht="15" hidden="1" customHeight="1" x14ac:dyDescent="0.3"/>
    <row r="120" ht="15" hidden="1" customHeight="1" x14ac:dyDescent="0.3"/>
    <row r="121" ht="15" hidden="1" customHeight="1" x14ac:dyDescent="0.3"/>
    <row r="122" ht="15" hidden="1" customHeight="1" x14ac:dyDescent="0.3"/>
    <row r="123" ht="15" hidden="1" customHeight="1" x14ac:dyDescent="0.3"/>
    <row r="124" ht="15" hidden="1" customHeight="1" x14ac:dyDescent="0.3"/>
    <row r="125" ht="15" hidden="1" customHeight="1" x14ac:dyDescent="0.3"/>
    <row r="126" ht="15" hidden="1" customHeight="1" x14ac:dyDescent="0.3"/>
    <row r="127" ht="15" hidden="1" customHeight="1" x14ac:dyDescent="0.3"/>
    <row r="128" ht="15" hidden="1" customHeight="1" x14ac:dyDescent="0.3"/>
    <row r="129" ht="15" hidden="1" customHeight="1" x14ac:dyDescent="0.3"/>
    <row r="130" ht="15" hidden="1" customHeight="1" x14ac:dyDescent="0.3"/>
    <row r="131" ht="15" hidden="1" customHeight="1" x14ac:dyDescent="0.3"/>
    <row r="132" ht="15" hidden="1" customHeight="1" x14ac:dyDescent="0.3"/>
    <row r="133" ht="15" hidden="1" customHeight="1" x14ac:dyDescent="0.3"/>
    <row r="134" ht="15" hidden="1" customHeight="1" x14ac:dyDescent="0.3"/>
    <row r="135" ht="15" hidden="1" customHeight="1" x14ac:dyDescent="0.3"/>
    <row r="136" ht="15" hidden="1" customHeight="1" x14ac:dyDescent="0.3"/>
    <row r="137" ht="15" hidden="1" customHeight="1" x14ac:dyDescent="0.3"/>
    <row r="138" ht="15" hidden="1" customHeight="1" x14ac:dyDescent="0.3"/>
    <row r="139" ht="15" hidden="1" customHeight="1" x14ac:dyDescent="0.3"/>
    <row r="140" ht="15" hidden="1" customHeight="1" x14ac:dyDescent="0.3"/>
    <row r="141" ht="15" hidden="1" customHeight="1" x14ac:dyDescent="0.3"/>
    <row r="142" ht="15" hidden="1" customHeight="1" x14ac:dyDescent="0.3"/>
  </sheetData>
  <sheetProtection algorithmName="SHA-512" hashValue="NaWlzw6F0JjEMFYN9WTTbQPB7Sz7es8N6xXlWIlVxhQyYIIpYyNGCTEQQzRXMUbdA+NMmd/gq3ruNQk8n6IqCQ==" saltValue="flrMFYbqw0kgHI8+M3yGbw==" spinCount="100000" sheet="1" objects="1" scenarios="1" selectLockedCells="1"/>
  <mergeCells count="125">
    <mergeCell ref="Z83:AK83"/>
    <mergeCell ref="Z75:AK75"/>
    <mergeCell ref="J36:L36"/>
    <mergeCell ref="O36:Q36"/>
    <mergeCell ref="F32:H32"/>
    <mergeCell ref="N32:P32"/>
    <mergeCell ref="AH35:AJ35"/>
    <mergeCell ref="B105:H105"/>
    <mergeCell ref="R105:U105"/>
    <mergeCell ref="Z81:AC81"/>
    <mergeCell ref="AH81:AK81"/>
    <mergeCell ref="AE84:AK84"/>
    <mergeCell ref="AH37:AJ37"/>
    <mergeCell ref="F82:V82"/>
    <mergeCell ref="F38:H38"/>
    <mergeCell ref="J38:L38"/>
    <mergeCell ref="O38:Q38"/>
    <mergeCell ref="Y38:AA38"/>
    <mergeCell ref="F76:V76"/>
    <mergeCell ref="F79:V79"/>
    <mergeCell ref="F74:V74"/>
    <mergeCell ref="AC37:AE37"/>
    <mergeCell ref="N40:Q40"/>
    <mergeCell ref="Y40:AB40"/>
    <mergeCell ref="AC98:AG98"/>
    <mergeCell ref="E95:Y95"/>
    <mergeCell ref="E96:I96"/>
    <mergeCell ref="Y35:AA35"/>
    <mergeCell ref="AC35:AE35"/>
    <mergeCell ref="E91:Y91"/>
    <mergeCell ref="E92:Y92"/>
    <mergeCell ref="E93:Y93"/>
    <mergeCell ref="E94:K94"/>
    <mergeCell ref="O94:R94"/>
    <mergeCell ref="W94:Y94"/>
    <mergeCell ref="F37:H37"/>
    <mergeCell ref="J37:L37"/>
    <mergeCell ref="O37:Q37"/>
    <mergeCell ref="F84:V84"/>
    <mergeCell ref="B87:AK90"/>
    <mergeCell ref="Z74:AC74"/>
    <mergeCell ref="AH74:AK74"/>
    <mergeCell ref="B62:AK69"/>
    <mergeCell ref="F72:V72"/>
    <mergeCell ref="F75:V75"/>
    <mergeCell ref="AC36:AE36"/>
    <mergeCell ref="F80:V80"/>
    <mergeCell ref="F81:V81"/>
    <mergeCell ref="F83:V83"/>
    <mergeCell ref="AE76:AK76"/>
    <mergeCell ref="F40:I40"/>
    <mergeCell ref="BB1:BX4"/>
    <mergeCell ref="F73:V73"/>
    <mergeCell ref="F36:H36"/>
    <mergeCell ref="F31:H31"/>
    <mergeCell ref="O34:Q34"/>
    <mergeCell ref="N45:P45"/>
    <mergeCell ref="AG43:AI43"/>
    <mergeCell ref="AG44:AI44"/>
    <mergeCell ref="AC34:AE34"/>
    <mergeCell ref="AH33:AK33"/>
    <mergeCell ref="N31:P31"/>
    <mergeCell ref="Y31:AA31"/>
    <mergeCell ref="AG31:AI31"/>
    <mergeCell ref="Y32:AA32"/>
    <mergeCell ref="AG32:AI32"/>
    <mergeCell ref="R58:U58"/>
    <mergeCell ref="AH34:AJ34"/>
    <mergeCell ref="N46:P46"/>
    <mergeCell ref="N43:P43"/>
    <mergeCell ref="J34:L34"/>
    <mergeCell ref="AG60:AK60"/>
    <mergeCell ref="AR6:BE7"/>
    <mergeCell ref="AF7:AK7"/>
    <mergeCell ref="AF8:AK8"/>
    <mergeCell ref="AG45:AI45"/>
    <mergeCell ref="AG46:AI46"/>
    <mergeCell ref="AG48:AI48"/>
    <mergeCell ref="N48:P48"/>
    <mergeCell ref="J23:R23"/>
    <mergeCell ref="AC23:AK23"/>
    <mergeCell ref="E7:Z7"/>
    <mergeCell ref="E8:Z8"/>
    <mergeCell ref="A12:AL12"/>
    <mergeCell ref="N29:Q29"/>
    <mergeCell ref="AG29:AJ29"/>
    <mergeCell ref="AG28:AJ28"/>
    <mergeCell ref="N28:Q28"/>
    <mergeCell ref="N44:P44"/>
    <mergeCell ref="Y30:AA30"/>
    <mergeCell ref="AN28:AP28"/>
    <mergeCell ref="O1:AL4"/>
    <mergeCell ref="AG40:AJ40"/>
    <mergeCell ref="Y33:AA33"/>
    <mergeCell ref="F29:I29"/>
    <mergeCell ref="AC33:AF33"/>
    <mergeCell ref="D59:Z59"/>
    <mergeCell ref="AG59:AK59"/>
    <mergeCell ref="Y37:AA37"/>
    <mergeCell ref="AH38:AJ38"/>
    <mergeCell ref="F35:H35"/>
    <mergeCell ref="J35:L35"/>
    <mergeCell ref="O35:Q35"/>
    <mergeCell ref="AC38:AE38"/>
    <mergeCell ref="F34:H34"/>
    <mergeCell ref="Y36:AA36"/>
    <mergeCell ref="F33:H33"/>
    <mergeCell ref="Y34:AA34"/>
    <mergeCell ref="AH36:AJ36"/>
    <mergeCell ref="B58:H58"/>
    <mergeCell ref="F30:H30"/>
    <mergeCell ref="Y29:AB29"/>
    <mergeCell ref="J33:M33"/>
    <mergeCell ref="O33:R33"/>
    <mergeCell ref="AD6:AK6"/>
    <mergeCell ref="AG49:AI49"/>
    <mergeCell ref="AG50:AI50"/>
    <mergeCell ref="F56:Q56"/>
    <mergeCell ref="Y56:AJ56"/>
    <mergeCell ref="N49:P49"/>
    <mergeCell ref="N50:P50"/>
    <mergeCell ref="F25:R25"/>
    <mergeCell ref="F26:R26"/>
    <mergeCell ref="Y25:AK25"/>
    <mergeCell ref="Y26:AK26"/>
  </mergeCells>
  <conditionalFormatting sqref="B15 L15">
    <cfRule type="expression" dxfId="43" priority="1607">
      <formula>$AN$37=1</formula>
    </cfRule>
  </conditionalFormatting>
  <conditionalFormatting sqref="D59:Z59">
    <cfRule type="cellIs" dxfId="42" priority="229" operator="equal">
      <formula>0</formula>
    </cfRule>
  </conditionalFormatting>
  <conditionalFormatting sqref="E7:Z8 AF8">
    <cfRule type="cellIs" dxfId="41" priority="223" operator="equal">
      <formula>0</formula>
    </cfRule>
  </conditionalFormatting>
  <conditionalFormatting sqref="F72:F76 E91:E92">
    <cfRule type="expression" dxfId="40" priority="31">
      <formula>ISBLANK(E72)</formula>
    </cfRule>
  </conditionalFormatting>
  <conditionalFormatting sqref="F79:V84 AH81:AK81 Z83 AE84:AK84">
    <cfRule type="expression" priority="22" stopIfTrue="1">
      <formula>$AM$78=2</formula>
    </cfRule>
  </conditionalFormatting>
  <conditionalFormatting sqref="F82:V82">
    <cfRule type="expression" dxfId="39" priority="23">
      <formula>ISBLANK(F82)</formula>
    </cfRule>
  </conditionalFormatting>
  <conditionalFormatting sqref="G10 N10 Y10 AH10">
    <cfRule type="expression" dxfId="38" priority="242">
      <formula>ISBLANK(G10)</formula>
    </cfRule>
  </conditionalFormatting>
  <conditionalFormatting sqref="O94">
    <cfRule type="expression" dxfId="37" priority="27">
      <formula>ISBLANK(O94)</formula>
    </cfRule>
  </conditionalFormatting>
  <conditionalFormatting sqref="U15 AE15">
    <cfRule type="expression" priority="4" stopIfTrue="1">
      <formula>$AM$15=2</formula>
    </cfRule>
    <cfRule type="expression" dxfId="36" priority="5">
      <formula>$AM$15=1</formula>
    </cfRule>
  </conditionalFormatting>
  <conditionalFormatting sqref="U54 Z54 U56">
    <cfRule type="expression" dxfId="35" priority="61">
      <formula>ISBLANK(U54)</formula>
    </cfRule>
    <cfRule type="expression" priority="60" stopIfTrue="1">
      <formula>$AM$54=2</formula>
    </cfRule>
  </conditionalFormatting>
  <conditionalFormatting sqref="W94">
    <cfRule type="expression" dxfId="34" priority="28">
      <formula>ISBLANK(W94)</formula>
    </cfRule>
  </conditionalFormatting>
  <conditionalFormatting sqref="Y17 Y19 Y21 Y23">
    <cfRule type="expression" dxfId="33" priority="79">
      <formula>ISBLANK(Y17)</formula>
    </cfRule>
    <cfRule type="expression" priority="78" stopIfTrue="1">
      <formula>$AM$17=2</formula>
    </cfRule>
  </conditionalFormatting>
  <conditionalFormatting sqref="Y25">
    <cfRule type="expression" dxfId="32" priority="1624">
      <formula>ISBLANK(AG46)</formula>
    </cfRule>
  </conditionalFormatting>
  <conditionalFormatting sqref="Y25:Y26 AG43:AI44 AG45:AG46">
    <cfRule type="cellIs" priority="74" stopIfTrue="1" operator="greaterThan">
      <formula>0</formula>
    </cfRule>
  </conditionalFormatting>
  <conditionalFormatting sqref="Y26">
    <cfRule type="expression" dxfId="31" priority="1334">
      <formula>ISBLANK(Y26)</formula>
    </cfRule>
  </conditionalFormatting>
  <conditionalFormatting sqref="Y40 AG40 E93:Y93">
    <cfRule type="expression" dxfId="30" priority="29">
      <formula>ISBLANK(E40)</formula>
    </cfRule>
  </conditionalFormatting>
  <conditionalFormatting sqref="Y56">
    <cfRule type="expression" dxfId="29" priority="59">
      <formula>$AM$56=2</formula>
    </cfRule>
    <cfRule type="cellIs" priority="58" stopIfTrue="1" operator="greaterThan">
      <formula>0</formula>
    </cfRule>
  </conditionalFormatting>
  <conditionalFormatting sqref="Y78">
    <cfRule type="expression" dxfId="28" priority="247">
      <formula>ISBLANK(Y78)</formula>
    </cfRule>
    <cfRule type="expression" priority="34" stopIfTrue="1">
      <formula>$AM$79=2</formula>
    </cfRule>
  </conditionalFormatting>
  <conditionalFormatting sqref="Y30:AA30">
    <cfRule type="cellIs" priority="52" stopIfTrue="1" operator="greaterThan">
      <formula>0</formula>
    </cfRule>
    <cfRule type="expression" priority="51" stopIfTrue="1">
      <formula>$AM$31=2</formula>
    </cfRule>
    <cfRule type="expression" dxfId="27" priority="53">
      <formula>ISBLANK(Y30)</formula>
    </cfRule>
  </conditionalFormatting>
  <conditionalFormatting sqref="Y31:AA31 AG31:AI31">
    <cfRule type="cellIs" priority="49" stopIfTrue="1" operator="greaterThan">
      <formula>0</formula>
    </cfRule>
    <cfRule type="expression" dxfId="26" priority="50">
      <formula>ISBLANK(Y31)</formula>
    </cfRule>
    <cfRule type="expression" priority="48" stopIfTrue="1">
      <formula>$AM$30=2</formula>
    </cfRule>
  </conditionalFormatting>
  <conditionalFormatting sqref="Y34:AA34">
    <cfRule type="expression" dxfId="25" priority="47">
      <formula>ISBLANK(Y34)</formula>
    </cfRule>
    <cfRule type="cellIs" priority="46" stopIfTrue="1" operator="greaterThan">
      <formula>0</formula>
    </cfRule>
  </conditionalFormatting>
  <conditionalFormatting sqref="Y29:AB29 AG29 Y32:AA32 AG32:AI32">
    <cfRule type="cellIs" priority="54" stopIfTrue="1" operator="notEqual">
      <formula>0</formula>
    </cfRule>
    <cfRule type="expression" dxfId="24" priority="55">
      <formula>ISBLANK(Y29)</formula>
    </cfRule>
  </conditionalFormatting>
  <conditionalFormatting sqref="Y40:AB40">
    <cfRule type="expression" dxfId="23" priority="1625">
      <formula>$AO$40=3</formula>
    </cfRule>
  </conditionalFormatting>
  <conditionalFormatting sqref="Z74:Z75">
    <cfRule type="expression" dxfId="22" priority="3">
      <formula>ISBLANK(Z74)</formula>
    </cfRule>
  </conditionalFormatting>
  <conditionalFormatting sqref="Z81 F79:F81 AH81 F83:F84">
    <cfRule type="expression" dxfId="21" priority="244">
      <formula>ISBLANK(F79)</formula>
    </cfRule>
  </conditionalFormatting>
  <conditionalFormatting sqref="Z83 AE84 E94:E96">
    <cfRule type="expression" dxfId="20" priority="26">
      <formula>ISBLANK(E83)</formula>
    </cfRule>
  </conditionalFormatting>
  <conditionalFormatting sqref="Z81:AC81">
    <cfRule type="expression" priority="35" stopIfTrue="1">
      <formula>$AM$78=2</formula>
    </cfRule>
  </conditionalFormatting>
  <conditionalFormatting sqref="AC98">
    <cfRule type="expression" dxfId="19" priority="30">
      <formula>ISBLANK(AC98)</formula>
    </cfRule>
  </conditionalFormatting>
  <conditionalFormatting sqref="AC34:AE34 AH34:AJ34">
    <cfRule type="expression" dxfId="18" priority="45">
      <formula>$AM$34=2</formula>
    </cfRule>
  </conditionalFormatting>
  <conditionalFormatting sqref="AC34:AE38 AH34:AJ38">
    <cfRule type="cellIs" priority="36" stopIfTrue="1" operator="greaterThan">
      <formula>0</formula>
    </cfRule>
  </conditionalFormatting>
  <conditionalFormatting sqref="AC35:AE35 AH35:AJ35">
    <cfRule type="expression" dxfId="17" priority="43">
      <formula>$AM$35=2</formula>
    </cfRule>
  </conditionalFormatting>
  <conditionalFormatting sqref="AC36:AE36 AH36:AJ36">
    <cfRule type="expression" dxfId="16" priority="41">
      <formula>$AM$36=2</formula>
    </cfRule>
  </conditionalFormatting>
  <conditionalFormatting sqref="AC37:AE37 AH37:AJ37">
    <cfRule type="expression" dxfId="15" priority="39">
      <formula>$AM$37=2</formula>
    </cfRule>
  </conditionalFormatting>
  <conditionalFormatting sqref="AC38:AE38 AH38:AJ38">
    <cfRule type="expression" dxfId="14" priority="37">
      <formula>$AM$38=2</formula>
    </cfRule>
  </conditionalFormatting>
  <conditionalFormatting sqref="AC23:AK23">
    <cfRule type="cellIs" priority="76" stopIfTrue="1" operator="greaterThan">
      <formula>0</formula>
    </cfRule>
    <cfRule type="expression" dxfId="13" priority="77">
      <formula>$AM$23=2</formula>
    </cfRule>
  </conditionalFormatting>
  <conditionalFormatting sqref="AD6">
    <cfRule type="cellIs" dxfId="12" priority="10" operator="equal">
      <formula>0</formula>
    </cfRule>
  </conditionalFormatting>
  <conditionalFormatting sqref="AE76">
    <cfRule type="expression" dxfId="11" priority="245">
      <formula>ISBLANK(AE76)</formula>
    </cfRule>
  </conditionalFormatting>
  <conditionalFormatting sqref="AF7">
    <cfRule type="expression" dxfId="10" priority="33">
      <formula>ISBLANK(AF7)</formula>
    </cfRule>
  </conditionalFormatting>
  <conditionalFormatting sqref="AG45">
    <cfRule type="expression" dxfId="9" priority="1617">
      <formula>ISBLANK(AG33)</formula>
    </cfRule>
  </conditionalFormatting>
  <conditionalFormatting sqref="AG46">
    <cfRule type="expression" dxfId="8" priority="1618">
      <formula>ISBLANK(AG35)</formula>
    </cfRule>
  </conditionalFormatting>
  <conditionalFormatting sqref="AG49">
    <cfRule type="cellIs" dxfId="7" priority="15" stopIfTrue="1" operator="equal">
      <formula>0</formula>
    </cfRule>
  </conditionalFormatting>
  <conditionalFormatting sqref="AG43:AI44">
    <cfRule type="expression" dxfId="6" priority="1619">
      <formula>ISBLANK(AK31)</formula>
    </cfRule>
  </conditionalFormatting>
  <conditionalFormatting sqref="AG48:AI48">
    <cfRule type="cellIs" dxfId="5" priority="13" operator="equal">
      <formula>0</formula>
    </cfRule>
  </conditionalFormatting>
  <conditionalFormatting sqref="AG50:AI50">
    <cfRule type="cellIs" dxfId="4" priority="14" operator="equal">
      <formula>0</formula>
    </cfRule>
  </conditionalFormatting>
  <conditionalFormatting sqref="AG28:AJ28">
    <cfRule type="expression" dxfId="3" priority="2">
      <formula>ISBLANK($AG$28)</formula>
    </cfRule>
    <cfRule type="cellIs" priority="1" stopIfTrue="1" operator="greaterThan">
      <formula>0</formula>
    </cfRule>
  </conditionalFormatting>
  <conditionalFormatting sqref="AG40:AJ40">
    <cfRule type="expression" dxfId="2" priority="1626">
      <formula>$AO$41=3</formula>
    </cfRule>
  </conditionalFormatting>
  <conditionalFormatting sqref="AG59:AK60">
    <cfRule type="cellIs" dxfId="1" priority="210" operator="equal">
      <formula>0</formula>
    </cfRule>
  </conditionalFormatting>
  <conditionalFormatting sqref="AH74">
    <cfRule type="expression" dxfId="0" priority="246">
      <formula>ISBLANK(AH74)</formula>
    </cfRule>
  </conditionalFormatting>
  <dataValidations count="2">
    <dataValidation type="list" allowBlank="1" showInputMessage="1" showErrorMessage="1" sqref="Y29:AB29" xr:uid="{9AAFBA03-3FF5-4358-A707-3428D9331078}">
      <formula1>Material</formula1>
    </dataValidation>
    <dataValidation type="list" allowBlank="1" showInputMessage="1" showErrorMessage="1" sqref="AG29 Y34:AA38" xr:uid="{A7CB0EAA-5715-4DB3-A050-8EE7A926029C}">
      <formula1>Shape</formula1>
    </dataValidation>
  </dataValidations>
  <printOptions horizontalCentered="1"/>
  <pageMargins left="0.25" right="0.25" top="0.25" bottom="0.25" header="0.3" footer="0.3"/>
  <pageSetup orientation="portrait" horizontalDpi="1200" verticalDpi="1200" r:id="rId1"/>
  <rowBreaks count="1" manualBreakCount="1">
    <brk id="58" max="16383" man="1"/>
  </rowBreaks>
  <colBreaks count="1" manualBreakCount="1">
    <brk id="42" max="1048575" man="1"/>
  </colBreaks>
  <drawing r:id="rId2"/>
  <legacyDrawing r:id="rId3"/>
  <legacyDrawingHF r:id="rId4"/>
  <extLst>
    <ext xmlns:x14="http://schemas.microsoft.com/office/spreadsheetml/2009/9/main" uri="{CCE6A557-97BC-4b89-ADB6-D9C93CAAB3DF}">
      <x14:dataValidations xmlns:xm="http://schemas.microsoft.com/office/excel/2006/main" count="1">
        <x14:dataValidation type="custom" allowBlank="1" showInputMessage="1" showErrorMessage="1" errorTitle="Workbook Locked" error="On the License Tab, accept the conditions to use this form._x000a__x000a_                     OR_x000a__x000a_This form has expired.  Please obtain the latest version of this form." xr:uid="{60F01C55-75B3-464C-B864-7A59DD601F28}">
          <x14:formula1>
            <xm:f>Tables!$B$8</xm:f>
          </x14:formula1>
          <xm:sqref>AC98:AG98 G10 N10 Y10 AH10 Y17 Y19 Y23 AH81:AK81 Y21 AC23:AK23 Z75 F79:V84 E91:Y93 E96:I96 E95:Y95 E94:K94 O94:R94 Y56 AG43:AI46 U54 Z81:AC81 Z54 U56 AF7:AK7 Y30:AA32 AG31:AI32 AH34:AJ38 AG40:AJ40 F72:V76 Z74:AC74 AH74:AK74 AE76:AK76 Y78 AD6 AE84:AK84 Z83 Y25:Y26 Y40:AB40 AC34:AE38 U15 AE15 AG28:AJ28 W94:Y94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License</vt:lpstr>
      <vt:lpstr>General Instructions</vt:lpstr>
      <vt:lpstr>Form 2E - Design</vt:lpstr>
      <vt:lpstr>Form 3E - As-built</vt:lpstr>
      <vt:lpstr>Material</vt:lpstr>
      <vt:lpstr>'Form 2E - Design'!Print_Area</vt:lpstr>
      <vt:lpstr>'Form 3E - As-built'!Print_Area</vt:lpstr>
      <vt:lpstr>'Form 2E - Design'!Print_Titles</vt:lpstr>
      <vt:lpstr>'Form 3E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2026-09-05T00:26:17Z</cp:lastPrinted>
  <dcterms:created xsi:type="dcterms:W3CDTF">2021-11-21T16:55:43Z</dcterms:created>
  <dcterms:modified xsi:type="dcterms:W3CDTF">2026-09-06T20:27:55Z</dcterms:modified>
</cp:coreProperties>
</file>